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4080" windowHeight="8480" tabRatio="624" activeTab="6"/>
  </bookViews>
  <sheets>
    <sheet name="Junior Girls" sheetId="1" r:id="rId1"/>
    <sheet name="Inter Girls" sheetId="2" r:id="rId2"/>
    <sheet name="Sen. Girls" sheetId="3" r:id="rId3"/>
    <sheet name="Junior Boys" sheetId="4" r:id="rId4"/>
    <sheet name="Inter Boys" sheetId="5" r:id="rId5"/>
    <sheet name="Sen. Boys" sheetId="6" r:id="rId6"/>
    <sheet name="OVERALL RESULTS" sheetId="7" r:id="rId7"/>
  </sheets>
  <definedNames>
    <definedName name="coibfi">'Inter Boys'!$C$44</definedName>
    <definedName name="coibre">'Inter Boys'!$C$26</definedName>
    <definedName name="coibtot">'Inter Boys'!$C$46</definedName>
    <definedName name="coibtr">'Inter Boys'!$C$22</definedName>
    <definedName name="coigfi">'Inter Girls'!$C$38</definedName>
    <definedName name="coigre">'Inter Girls'!$C$24</definedName>
    <definedName name="coigtot">'Inter Girls'!$C$40</definedName>
    <definedName name="coigtr">'Inter Girls'!$C$20</definedName>
    <definedName name="cojbfi">'Junior Boys'!$C$38</definedName>
    <definedName name="cojbre">'Junior Boys'!$C$20</definedName>
    <definedName name="cojbtot">'Junior Boys'!$C$40</definedName>
    <definedName name="cojbtr">'Junior Boys'!$C$16</definedName>
    <definedName name="cojgfi">'Junior Girls'!$C$30</definedName>
    <definedName name="cojgre">'Junior Girls'!$C$18</definedName>
    <definedName name="cojgtot">'Junior Girls'!$C$32</definedName>
    <definedName name="cojgtr">'Junior Girls'!$C$14</definedName>
    <definedName name="cosbfi">'Sen. Boys'!$C$44</definedName>
    <definedName name="cosbre">'Sen. Boys'!$C$26</definedName>
    <definedName name="cosbtot">'Sen. Boys'!$C$46</definedName>
    <definedName name="cosbtr">'Sen. Boys'!$C$22</definedName>
    <definedName name="cosgfi">'Sen. Girls'!$C$42</definedName>
    <definedName name="cosgre">'Sen. Girls'!$C$24</definedName>
    <definedName name="cosgtot">'Sen. Girls'!$C$44</definedName>
    <definedName name="cosgtr">'Sen. Girls'!$C$20</definedName>
    <definedName name="deibfi">'Inter Boys'!$D$44</definedName>
    <definedName name="deibre">'Inter Boys'!$D$26</definedName>
    <definedName name="deibtot">'Inter Boys'!$D$46</definedName>
    <definedName name="deibtr">'Inter Boys'!$D$22</definedName>
    <definedName name="deigfi">'Inter Girls'!$D$38</definedName>
    <definedName name="deigre">'Inter Girls'!$D$24</definedName>
    <definedName name="deigtot">'Inter Girls'!$D$40</definedName>
    <definedName name="deigtr">'Inter Girls'!$D$20</definedName>
    <definedName name="dejbfi">'Junior Boys'!$D$38</definedName>
    <definedName name="dejbre">'Junior Boys'!$D$20</definedName>
    <definedName name="dejbtot">'Junior Boys'!$D$40</definedName>
    <definedName name="dejbtr">'Junior Boys'!$D$16</definedName>
    <definedName name="dejgfi">'Junior Girls'!$D$30</definedName>
    <definedName name="dejgre">'Junior Girls'!$D$18</definedName>
    <definedName name="dejgtot">'Junior Girls'!$D$32</definedName>
    <definedName name="dejgtr">'Junior Girls'!$D$14</definedName>
    <definedName name="desbfi">'Sen. Boys'!$D$44</definedName>
    <definedName name="desbre">'Sen. Boys'!$D$26</definedName>
    <definedName name="desbtot">'Sen. Boys'!$D$46</definedName>
    <definedName name="desbtr">'Sen. Boys'!$D$22</definedName>
    <definedName name="desgfi">'Sen. Girls'!$D$42</definedName>
    <definedName name="desgre">'Sen. Girls'!$D$24</definedName>
    <definedName name="desgtot">'Sen. Girls'!$D$44</definedName>
    <definedName name="desgtr">'Sen. Girls'!$D$20</definedName>
    <definedName name="doibfi">'Inter Boys'!$E$44</definedName>
    <definedName name="doibre">'Inter Boys'!$E$26</definedName>
    <definedName name="doibtot">'Inter Boys'!$E$46</definedName>
    <definedName name="doibtr">'Inter Boys'!$E$22</definedName>
    <definedName name="doigfi">'Inter Girls'!$E$38</definedName>
    <definedName name="doigre">'Inter Girls'!$E$24</definedName>
    <definedName name="doigtot">'Inter Girls'!$E$40</definedName>
    <definedName name="doigtr">'Inter Girls'!$E$20</definedName>
    <definedName name="dojbfi">'Junior Boys'!$E$38</definedName>
    <definedName name="dojbre">'Junior Boys'!$E$20</definedName>
    <definedName name="dojbtot">'Junior Boys'!$E$40</definedName>
    <definedName name="dojbtr">'Junior Boys'!$E$16</definedName>
    <definedName name="dojgfi">'Junior Girls'!$E$30</definedName>
    <definedName name="dojgre">'Junior Girls'!$E$18</definedName>
    <definedName name="dojgtot">'Junior Girls'!$E$32</definedName>
    <definedName name="dojgtr">'Junior Girls'!$E$14</definedName>
    <definedName name="dosbfi">'Sen. Boys'!$E$44</definedName>
    <definedName name="dosbre">'Sen. Boys'!$E$26</definedName>
    <definedName name="dosbtot">'Sen. Boys'!$E$46</definedName>
    <definedName name="dosbtr">'Sen. Boys'!$E$22</definedName>
    <definedName name="dosgfi">'Sen. Girls'!$E$42</definedName>
    <definedName name="dosgre">'Sen. Girls'!$E$24</definedName>
    <definedName name="dosgtot">'Sen. Girls'!$E$44</definedName>
    <definedName name="dosgtr">'Sen. Girls'!$E$20</definedName>
    <definedName name="G44sosgtot">'Sen. Girls'!$G$44</definedName>
    <definedName name="glibfi">'Inter Boys'!$F$44</definedName>
    <definedName name="glibre">'Inter Boys'!$F$26</definedName>
    <definedName name="glibtot">'Inter Boys'!$F$46</definedName>
    <definedName name="glibtr">'Inter Boys'!$F$22</definedName>
    <definedName name="gligfi">'Inter Girls'!$F$38</definedName>
    <definedName name="gligre">'Inter Girls'!$F$24</definedName>
    <definedName name="gligtot">'Inter Girls'!$F$40</definedName>
    <definedName name="gligtr">'Inter Girls'!$F$20</definedName>
    <definedName name="gljbfi">'Junior Boys'!$F$38</definedName>
    <definedName name="gljbre">'Junior Boys'!$F$20</definedName>
    <definedName name="gljbtot">'Junior Boys'!$F$40</definedName>
    <definedName name="gljbtr">'Junior Boys'!$F$16</definedName>
    <definedName name="gljgfi">'Junior Girls'!$F$30</definedName>
    <definedName name="gljgre">'Junior Girls'!$F$18</definedName>
    <definedName name="gljgtot">'Junior Girls'!$F$32</definedName>
    <definedName name="gljgtr">'Junior Girls'!$F$14</definedName>
    <definedName name="glsbfi">'Sen. Boys'!$F$44</definedName>
    <definedName name="glsbre">'Sen. Boys'!$F$26</definedName>
    <definedName name="glsbtot">'Sen. Boys'!$F$46</definedName>
    <definedName name="glsbtr">'Sen. Boys'!$F$22</definedName>
    <definedName name="glsgfi">'Sen. Girls'!$F$42</definedName>
    <definedName name="glsgre">'Sen. Girls'!$F$24</definedName>
    <definedName name="glsgtot">'Sen. Girls'!$F$44</definedName>
    <definedName name="glsgtr">'Sen. Girls'!$F$20</definedName>
    <definedName name="_xlnm.Print_Area" localSheetId="6">'OVERALL RESULTS'!$B$1:$X$32</definedName>
    <definedName name="soibfi">'Inter Boys'!$G$44</definedName>
    <definedName name="soibre">'Inter Boys'!$G$26</definedName>
    <definedName name="soibtot">'Inter Boys'!$G$46</definedName>
    <definedName name="soibtr">'Inter Boys'!$G$22</definedName>
    <definedName name="soigfi">'Inter Girls'!$G$38</definedName>
    <definedName name="soigre">'Inter Girls'!$G$24</definedName>
    <definedName name="soigtot">'Inter Girls'!$G$40</definedName>
    <definedName name="soigtr">'Inter Girls'!$G$20</definedName>
    <definedName name="sojbfi">'Junior Boys'!$G$38</definedName>
    <definedName name="sojbre">'Junior Boys'!$G$20</definedName>
    <definedName name="sojbtot">'Junior Boys'!$G$40</definedName>
    <definedName name="sojbtr">'Junior Boys'!$G$16</definedName>
    <definedName name="sojgfi">'Junior Girls'!$G$30</definedName>
    <definedName name="sojgre">'Junior Girls'!$G$18</definedName>
    <definedName name="sojgtot">'Junior Girls'!$G$32</definedName>
    <definedName name="sojgtr">'Junior Girls'!$G$14</definedName>
    <definedName name="sosbfi">'Sen. Boys'!$G$44</definedName>
    <definedName name="sosbre">'Sen. Boys'!$G$26</definedName>
    <definedName name="sosbtot">'Sen. Boys'!$G$46</definedName>
    <definedName name="sosbtr">'Sen. Boys'!$G$22</definedName>
    <definedName name="sosgfi">'Sen. Girls'!$G$42</definedName>
    <definedName name="sosgre">'Sen. Girls'!$G$24</definedName>
    <definedName name="sosgtr">'Sen. Girls'!$G$20</definedName>
    <definedName name="wiibfi">'Inter Boys'!$H$44</definedName>
    <definedName name="wiibre">'Inter Boys'!$H$26</definedName>
    <definedName name="wiibtot">'Inter Boys'!$H$46</definedName>
    <definedName name="wiibtr">'Inter Boys'!$H$22</definedName>
    <definedName name="wiigfi">'Inter Girls'!$H$38</definedName>
    <definedName name="wiigre">'Inter Girls'!$H$24</definedName>
    <definedName name="wiigtot">'Inter Girls'!$H$40</definedName>
    <definedName name="wiigtr">'Inter Girls'!$H$20</definedName>
    <definedName name="wijbfi">'Junior Boys'!$H$38</definedName>
    <definedName name="wijbre">'Junior Boys'!$H$20</definedName>
    <definedName name="wijbtot">'Junior Boys'!$H$40</definedName>
    <definedName name="wijbtr">'Junior Boys'!$H$16</definedName>
    <definedName name="wijgfi">'Junior Girls'!$H$30</definedName>
    <definedName name="wijgre">'Junior Girls'!$H$18</definedName>
    <definedName name="wijgtot">'Junior Girls'!$H$32</definedName>
    <definedName name="wijgtr">'Junior Girls'!$H$14</definedName>
    <definedName name="wisbfi">'Sen. Boys'!$H$44</definedName>
    <definedName name="wisbre">'Sen. Boys'!$H$26</definedName>
    <definedName name="wisbtot">'Sen. Boys'!$H$46</definedName>
    <definedName name="wisbtr">'Sen. Boys'!$H$22</definedName>
    <definedName name="wisgfi">'Sen. Girls'!$H$42</definedName>
    <definedName name="wisgre">'Sen. Girls'!$H$24</definedName>
    <definedName name="wisgtot">'Sen. Girls'!$H$44</definedName>
    <definedName name="wisgtr">'Sen. Girls'!$H$20</definedName>
  </definedNames>
  <calcPr fullCalcOnLoad="1"/>
</workbook>
</file>

<file path=xl/sharedStrings.xml><?xml version="1.0" encoding="utf-8"?>
<sst xmlns="http://schemas.openxmlformats.org/spreadsheetml/2006/main" count="505" uniqueCount="70">
  <si>
    <t>JG</t>
  </si>
  <si>
    <t>IG</t>
  </si>
  <si>
    <t>SG</t>
  </si>
  <si>
    <t>JB</t>
  </si>
  <si>
    <t>IB</t>
  </si>
  <si>
    <t>SB</t>
  </si>
  <si>
    <t>Total</t>
  </si>
  <si>
    <t>Pos.</t>
  </si>
  <si>
    <t>Track</t>
  </si>
  <si>
    <t>Field</t>
  </si>
  <si>
    <t>Girls</t>
  </si>
  <si>
    <t>Boys</t>
  </si>
  <si>
    <t>Relays</t>
  </si>
  <si>
    <t>FIELD EVENTS</t>
  </si>
  <si>
    <t>TRACK EVENTS</t>
  </si>
  <si>
    <t>RELAYS</t>
  </si>
  <si>
    <t>JUNIOR GIRLS</t>
  </si>
  <si>
    <t>INTERMEDIATE GIRLS</t>
  </si>
  <si>
    <t>SENIOR GIRLS</t>
  </si>
  <si>
    <t>JUNIOR BOYS</t>
  </si>
  <si>
    <t>INTERMEDIATE BOYS</t>
  </si>
  <si>
    <t>SENIOR BOYS</t>
  </si>
  <si>
    <t>OVERALL GIRLS</t>
  </si>
  <si>
    <t>OVERALL BOYS</t>
  </si>
  <si>
    <t>OVERALL CHAMPIONSHIP</t>
  </si>
  <si>
    <t>Cornwall</t>
  </si>
  <si>
    <t>Devon</t>
  </si>
  <si>
    <t>Dorset</t>
  </si>
  <si>
    <t>Gloucs.</t>
  </si>
  <si>
    <t>Somerset</t>
  </si>
  <si>
    <t>Wiltshire</t>
  </si>
  <si>
    <t>15/16</t>
  </si>
  <si>
    <t>21/22</t>
  </si>
  <si>
    <t>23/24</t>
  </si>
  <si>
    <t>29/30</t>
  </si>
  <si>
    <t>69/70</t>
  </si>
  <si>
    <t>87/88</t>
  </si>
  <si>
    <t>100m</t>
  </si>
  <si>
    <t>Standards</t>
  </si>
  <si>
    <t>200m</t>
  </si>
  <si>
    <t>800m</t>
  </si>
  <si>
    <t>1500m</t>
  </si>
  <si>
    <t>3000m</t>
  </si>
  <si>
    <t>SteepleCh.</t>
  </si>
  <si>
    <t>4x100m</t>
  </si>
  <si>
    <t>High Jump</t>
  </si>
  <si>
    <t>Long Jump</t>
  </si>
  <si>
    <t>Triple Jump</t>
  </si>
  <si>
    <t>Pole Vault</t>
  </si>
  <si>
    <t>Shot</t>
  </si>
  <si>
    <t>Discus</t>
  </si>
  <si>
    <t>Javelin</t>
  </si>
  <si>
    <t>Hammer</t>
  </si>
  <si>
    <t>TOTAL</t>
  </si>
  <si>
    <t>400m</t>
  </si>
  <si>
    <t>300m</t>
  </si>
  <si>
    <t>400m H</t>
  </si>
  <si>
    <t>100m H</t>
  </si>
  <si>
    <t>110m H</t>
  </si>
  <si>
    <t>80m H</t>
  </si>
  <si>
    <t>300m H</t>
  </si>
  <si>
    <t>75m H</t>
  </si>
  <si>
    <t>2000m S/C</t>
  </si>
  <si>
    <t>2=</t>
  </si>
  <si>
    <t>C</t>
  </si>
  <si>
    <t>De</t>
  </si>
  <si>
    <t>Do</t>
  </si>
  <si>
    <t>G</t>
  </si>
  <si>
    <t>S</t>
  </si>
  <si>
    <t>W</t>
  </si>
</sst>
</file>

<file path=xl/styles.xml><?xml version="1.0" encoding="utf-8"?>
<styleSheet xmlns="http://schemas.openxmlformats.org/spreadsheetml/2006/main">
  <numFmts count="14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</numFmts>
  <fonts count="8">
    <font>
      <sz val="10"/>
      <name val="Arial"/>
      <family val="0"/>
    </font>
    <font>
      <sz val="10"/>
      <name val="Comic Sans MS"/>
      <family val="4"/>
    </font>
    <font>
      <sz val="12"/>
      <name val="Comic Sans MS"/>
      <family val="4"/>
    </font>
    <font>
      <b/>
      <sz val="12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Comic Sans MS"/>
      <family val="4"/>
    </font>
    <font>
      <b/>
      <sz val="12"/>
      <color indexed="10"/>
      <name val="Comic Sans MS"/>
      <family val="4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9" xfId="0" applyFont="1" applyFill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3" fillId="2" borderId="4" xfId="0" applyFont="1" applyFill="1" applyBorder="1" applyAlignment="1">
      <alignment/>
    </xf>
    <xf numFmtId="0" fontId="2" fillId="2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/>
    </xf>
    <xf numFmtId="0" fontId="2" fillId="4" borderId="8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35"/>
  <sheetViews>
    <sheetView workbookViewId="0" topLeftCell="A9">
      <selection activeCell="M13" sqref="M13"/>
    </sheetView>
  </sheetViews>
  <sheetFormatPr defaultColWidth="11.421875" defaultRowHeight="12.75"/>
  <cols>
    <col min="1" max="1" width="7.00390625" style="4" customWidth="1"/>
    <col min="2" max="2" width="11.421875" style="4" bestFit="1" customWidth="1"/>
    <col min="3" max="8" width="8.8515625" style="10" customWidth="1"/>
    <col min="9" max="16384" width="8.8515625" style="4" customWidth="1"/>
  </cols>
  <sheetData>
    <row r="1" spans="2:8" ht="15">
      <c r="B1" s="1"/>
      <c r="C1" s="2" t="s">
        <v>25</v>
      </c>
      <c r="D1" s="2" t="s">
        <v>26</v>
      </c>
      <c r="E1" s="2" t="s">
        <v>27</v>
      </c>
      <c r="F1" s="2" t="s">
        <v>28</v>
      </c>
      <c r="G1" s="2" t="s">
        <v>29</v>
      </c>
      <c r="H1" s="3" t="s">
        <v>30</v>
      </c>
    </row>
    <row r="2" spans="2:8" ht="15">
      <c r="B2" s="5"/>
      <c r="C2" s="6" t="s">
        <v>31</v>
      </c>
      <c r="D2" s="6" t="s">
        <v>32</v>
      </c>
      <c r="E2" s="6" t="s">
        <v>33</v>
      </c>
      <c r="F2" s="6" t="s">
        <v>34</v>
      </c>
      <c r="G2" s="6" t="s">
        <v>35</v>
      </c>
      <c r="H2" s="7" t="s">
        <v>36</v>
      </c>
    </row>
    <row r="3" spans="2:8" ht="15">
      <c r="B3" s="5"/>
      <c r="C3" s="6"/>
      <c r="D3" s="6"/>
      <c r="E3" s="6"/>
      <c r="F3" s="6"/>
      <c r="G3" s="6"/>
      <c r="H3" s="7"/>
    </row>
    <row r="4" spans="2:8" ht="15">
      <c r="B4" s="5" t="s">
        <v>37</v>
      </c>
      <c r="C4" s="6"/>
      <c r="D4" s="6">
        <v>7</v>
      </c>
      <c r="E4" s="6">
        <v>6</v>
      </c>
      <c r="F4" s="6">
        <v>8</v>
      </c>
      <c r="G4" s="6"/>
      <c r="H4" s="7">
        <v>4</v>
      </c>
    </row>
    <row r="5" spans="2:8" ht="15">
      <c r="B5" s="5" t="s">
        <v>38</v>
      </c>
      <c r="C5" s="6"/>
      <c r="D5" s="6">
        <v>1</v>
      </c>
      <c r="E5" s="6">
        <v>1</v>
      </c>
      <c r="F5" s="6">
        <v>2</v>
      </c>
      <c r="G5" s="6"/>
      <c r="H5" s="7"/>
    </row>
    <row r="6" spans="2:8" ht="15">
      <c r="B6" s="5" t="s">
        <v>39</v>
      </c>
      <c r="C6" s="6">
        <v>3</v>
      </c>
      <c r="D6" s="6">
        <v>8</v>
      </c>
      <c r="E6" s="6"/>
      <c r="F6" s="6">
        <v>4</v>
      </c>
      <c r="G6" s="6">
        <v>2</v>
      </c>
      <c r="H6" s="7">
        <v>6</v>
      </c>
    </row>
    <row r="7" spans="2:8" ht="15">
      <c r="B7" s="5" t="s">
        <v>38</v>
      </c>
      <c r="C7" s="6"/>
      <c r="D7" s="6">
        <v>1</v>
      </c>
      <c r="E7" s="6"/>
      <c r="F7" s="6"/>
      <c r="G7" s="6"/>
      <c r="H7" s="7"/>
    </row>
    <row r="8" spans="2:8" ht="15">
      <c r="B8" s="5" t="s">
        <v>40</v>
      </c>
      <c r="C8" s="6">
        <v>4</v>
      </c>
      <c r="D8" s="6">
        <v>8</v>
      </c>
      <c r="E8" s="6">
        <v>4</v>
      </c>
      <c r="F8" s="6"/>
      <c r="G8" s="6">
        <v>7</v>
      </c>
      <c r="H8" s="7">
        <v>6</v>
      </c>
    </row>
    <row r="9" spans="2:8" ht="15">
      <c r="B9" s="5" t="s">
        <v>38</v>
      </c>
      <c r="C9" s="6"/>
      <c r="D9" s="6"/>
      <c r="E9" s="6"/>
      <c r="F9" s="6"/>
      <c r="G9" s="6"/>
      <c r="H9" s="7"/>
    </row>
    <row r="10" spans="2:8" ht="15">
      <c r="B10" s="5" t="s">
        <v>41</v>
      </c>
      <c r="C10" s="6">
        <v>3</v>
      </c>
      <c r="D10" s="6">
        <v>4</v>
      </c>
      <c r="E10" s="6">
        <v>8</v>
      </c>
      <c r="F10" s="6">
        <v>7</v>
      </c>
      <c r="G10" s="6">
        <v>6</v>
      </c>
      <c r="H10" s="7">
        <v>2</v>
      </c>
    </row>
    <row r="11" spans="2:8" ht="15">
      <c r="B11" s="5" t="s">
        <v>38</v>
      </c>
      <c r="C11" s="6"/>
      <c r="D11" s="6"/>
      <c r="E11" s="6">
        <v>2</v>
      </c>
      <c r="F11" s="6">
        <v>2</v>
      </c>
      <c r="G11" s="6"/>
      <c r="H11" s="7"/>
    </row>
    <row r="12" spans="2:8" ht="15">
      <c r="B12" s="5" t="s">
        <v>61</v>
      </c>
      <c r="C12" s="6">
        <v>3</v>
      </c>
      <c r="D12" s="6">
        <v>5</v>
      </c>
      <c r="E12" s="6">
        <v>6</v>
      </c>
      <c r="F12" s="6">
        <v>2</v>
      </c>
      <c r="G12" s="6">
        <v>8</v>
      </c>
      <c r="H12" s="7">
        <v>4</v>
      </c>
    </row>
    <row r="13" spans="2:8" ht="15">
      <c r="B13" s="5" t="s">
        <v>38</v>
      </c>
      <c r="C13" s="6"/>
      <c r="D13" s="6"/>
      <c r="E13" s="6"/>
      <c r="F13" s="6"/>
      <c r="G13" s="6">
        <v>2</v>
      </c>
      <c r="H13" s="7"/>
    </row>
    <row r="14" spans="2:8" ht="15.75" thickBot="1">
      <c r="B14" s="8" t="s">
        <v>8</v>
      </c>
      <c r="C14" s="9">
        <f aca="true" t="shared" si="0" ref="C14:H14">SUM(C4:C13)</f>
        <v>13</v>
      </c>
      <c r="D14" s="9">
        <f t="shared" si="0"/>
        <v>34</v>
      </c>
      <c r="E14" s="9">
        <f t="shared" si="0"/>
        <v>27</v>
      </c>
      <c r="F14" s="9">
        <f t="shared" si="0"/>
        <v>25</v>
      </c>
      <c r="G14" s="9">
        <f t="shared" si="0"/>
        <v>25</v>
      </c>
      <c r="H14" s="27">
        <f t="shared" si="0"/>
        <v>22</v>
      </c>
    </row>
    <row r="15" ht="15.75" thickBot="1"/>
    <row r="16" spans="2:11" ht="15">
      <c r="B16" s="1" t="s">
        <v>44</v>
      </c>
      <c r="C16" s="2">
        <v>3</v>
      </c>
      <c r="D16" s="2">
        <v>8</v>
      </c>
      <c r="E16" s="2">
        <v>4</v>
      </c>
      <c r="F16" s="2">
        <v>7</v>
      </c>
      <c r="G16" s="2">
        <v>6</v>
      </c>
      <c r="H16" s="3">
        <v>5</v>
      </c>
      <c r="K16"/>
    </row>
    <row r="17" spans="2:8" ht="15">
      <c r="B17" s="5" t="s">
        <v>38</v>
      </c>
      <c r="C17" s="6"/>
      <c r="D17" s="6">
        <v>1</v>
      </c>
      <c r="E17" s="6"/>
      <c r="F17" s="6">
        <v>1</v>
      </c>
      <c r="G17" s="6">
        <v>1</v>
      </c>
      <c r="H17" s="7"/>
    </row>
    <row r="18" spans="2:8" ht="15.75" thickBot="1">
      <c r="B18" s="8" t="s">
        <v>12</v>
      </c>
      <c r="C18" s="9">
        <f aca="true" t="shared" si="1" ref="C18:H18">SUM(C16:C17)</f>
        <v>3</v>
      </c>
      <c r="D18" s="9">
        <f t="shared" si="1"/>
        <v>9</v>
      </c>
      <c r="E18" s="9">
        <f t="shared" si="1"/>
        <v>4</v>
      </c>
      <c r="F18" s="9">
        <f t="shared" si="1"/>
        <v>8</v>
      </c>
      <c r="G18" s="9">
        <f t="shared" si="1"/>
        <v>7</v>
      </c>
      <c r="H18" s="27">
        <f t="shared" si="1"/>
        <v>5</v>
      </c>
    </row>
    <row r="19" ht="15.75" thickBot="1"/>
    <row r="20" spans="2:8" ht="15">
      <c r="B20" s="1" t="s">
        <v>45</v>
      </c>
      <c r="C20" s="2"/>
      <c r="D20" s="2">
        <v>8</v>
      </c>
      <c r="E20" s="2">
        <v>7</v>
      </c>
      <c r="F20" s="2"/>
      <c r="G20" s="2"/>
      <c r="H20" s="3">
        <v>5</v>
      </c>
    </row>
    <row r="21" spans="2:8" ht="15">
      <c r="B21" s="5" t="s">
        <v>38</v>
      </c>
      <c r="C21" s="6"/>
      <c r="D21" s="6"/>
      <c r="E21" s="6"/>
      <c r="F21" s="6"/>
      <c r="G21" s="6"/>
      <c r="H21" s="7"/>
    </row>
    <row r="22" spans="2:8" ht="15">
      <c r="B22" s="5" t="s">
        <v>46</v>
      </c>
      <c r="C22" s="6"/>
      <c r="D22" s="6">
        <v>7</v>
      </c>
      <c r="E22" s="6">
        <v>4</v>
      </c>
      <c r="F22" s="6">
        <v>6</v>
      </c>
      <c r="G22" s="6">
        <v>8</v>
      </c>
      <c r="H22" s="7"/>
    </row>
    <row r="23" spans="2:8" ht="15">
      <c r="B23" s="5" t="s">
        <v>38</v>
      </c>
      <c r="C23" s="6"/>
      <c r="D23" s="6">
        <v>2</v>
      </c>
      <c r="E23" s="6"/>
      <c r="F23" s="6">
        <v>1</v>
      </c>
      <c r="G23" s="6">
        <v>2</v>
      </c>
      <c r="H23" s="7"/>
    </row>
    <row r="24" spans="2:8" ht="15">
      <c r="B24" s="5" t="s">
        <v>49</v>
      </c>
      <c r="C24" s="6"/>
      <c r="D24" s="6">
        <v>8</v>
      </c>
      <c r="E24" s="6">
        <v>6</v>
      </c>
      <c r="F24" s="6">
        <v>3</v>
      </c>
      <c r="G24" s="6">
        <v>5</v>
      </c>
      <c r="H24" s="7">
        <v>2</v>
      </c>
    </row>
    <row r="25" spans="2:8" ht="15">
      <c r="B25" s="5" t="s">
        <v>38</v>
      </c>
      <c r="C25" s="6"/>
      <c r="D25" s="6">
        <v>1</v>
      </c>
      <c r="E25" s="6"/>
      <c r="F25" s="6"/>
      <c r="G25" s="6"/>
      <c r="H25" s="7"/>
    </row>
    <row r="26" spans="2:8" ht="15">
      <c r="B26" s="5" t="s">
        <v>50</v>
      </c>
      <c r="C26" s="6"/>
      <c r="D26" s="6">
        <v>7</v>
      </c>
      <c r="E26" s="6">
        <v>3</v>
      </c>
      <c r="F26" s="6">
        <v>8</v>
      </c>
      <c r="G26" s="6">
        <v>5</v>
      </c>
      <c r="H26" s="7"/>
    </row>
    <row r="27" spans="2:8" ht="15">
      <c r="B27" s="5" t="s">
        <v>38</v>
      </c>
      <c r="C27" s="6"/>
      <c r="D27" s="6"/>
      <c r="E27" s="6"/>
      <c r="F27" s="6"/>
      <c r="G27" s="6"/>
      <c r="H27" s="7"/>
    </row>
    <row r="28" spans="2:8" ht="15">
      <c r="B28" s="5" t="s">
        <v>51</v>
      </c>
      <c r="C28" s="6"/>
      <c r="D28" s="6">
        <v>8</v>
      </c>
      <c r="E28" s="6">
        <v>7</v>
      </c>
      <c r="F28" s="6"/>
      <c r="G28" s="6">
        <v>6</v>
      </c>
      <c r="H28" s="7">
        <v>5</v>
      </c>
    </row>
    <row r="29" spans="2:8" ht="15">
      <c r="B29" s="5" t="s">
        <v>38</v>
      </c>
      <c r="C29" s="6"/>
      <c r="D29" s="6"/>
      <c r="E29" s="6"/>
      <c r="F29" s="6"/>
      <c r="G29" s="6"/>
      <c r="H29" s="7"/>
    </row>
    <row r="30" spans="2:8" ht="15.75" thickBot="1">
      <c r="B30" s="8" t="s">
        <v>9</v>
      </c>
      <c r="C30" s="9">
        <f aca="true" t="shared" si="2" ref="C30:H30">SUM(C20:C29)</f>
        <v>0</v>
      </c>
      <c r="D30" s="9">
        <f t="shared" si="2"/>
        <v>41</v>
      </c>
      <c r="E30" s="9">
        <f t="shared" si="2"/>
        <v>27</v>
      </c>
      <c r="F30" s="9">
        <f t="shared" si="2"/>
        <v>18</v>
      </c>
      <c r="G30" s="9">
        <f t="shared" si="2"/>
        <v>26</v>
      </c>
      <c r="H30" s="27">
        <f t="shared" si="2"/>
        <v>12</v>
      </c>
    </row>
    <row r="31" ht="15.75" thickBot="1"/>
    <row r="32" spans="2:8" ht="15.75" thickBot="1">
      <c r="B32" s="11" t="s">
        <v>53</v>
      </c>
      <c r="C32" s="12">
        <f aca="true" t="shared" si="3" ref="C32:H32">C14+C18+C30</f>
        <v>16</v>
      </c>
      <c r="D32" s="12">
        <f t="shared" si="3"/>
        <v>84</v>
      </c>
      <c r="E32" s="12">
        <f t="shared" si="3"/>
        <v>58</v>
      </c>
      <c r="F32" s="12">
        <f t="shared" si="3"/>
        <v>51</v>
      </c>
      <c r="G32" s="12">
        <f t="shared" si="3"/>
        <v>58</v>
      </c>
      <c r="H32" s="12">
        <f t="shared" si="3"/>
        <v>39</v>
      </c>
    </row>
    <row r="33" ht="15.75" thickBot="1"/>
    <row r="34" spans="3:8" ht="15">
      <c r="C34" s="2" t="s">
        <v>25</v>
      </c>
      <c r="D34" s="2" t="s">
        <v>26</v>
      </c>
      <c r="E34" s="2" t="s">
        <v>27</v>
      </c>
      <c r="F34" s="2" t="s">
        <v>28</v>
      </c>
      <c r="G34" s="2" t="s">
        <v>29</v>
      </c>
      <c r="H34" s="3" t="s">
        <v>30</v>
      </c>
    </row>
    <row r="35" spans="3:8" ht="15">
      <c r="C35" s="6" t="s">
        <v>31</v>
      </c>
      <c r="D35" s="6" t="s">
        <v>32</v>
      </c>
      <c r="E35" s="6" t="s">
        <v>33</v>
      </c>
      <c r="F35" s="6" t="s">
        <v>34</v>
      </c>
      <c r="G35" s="6" t="s">
        <v>35</v>
      </c>
      <c r="H35" s="7" t="s">
        <v>36</v>
      </c>
    </row>
  </sheetData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3"/>
  <sheetViews>
    <sheetView workbookViewId="0" topLeftCell="A16">
      <selection activeCell="M15" sqref="M15"/>
    </sheetView>
  </sheetViews>
  <sheetFormatPr defaultColWidth="11.421875" defaultRowHeight="12.75"/>
  <cols>
    <col min="1" max="1" width="7.00390625" style="4" customWidth="1"/>
    <col min="2" max="2" width="11.421875" style="4" bestFit="1" customWidth="1"/>
    <col min="3" max="8" width="8.8515625" style="10" customWidth="1"/>
    <col min="9" max="16384" width="8.8515625" style="4" customWidth="1"/>
  </cols>
  <sheetData>
    <row r="1" spans="2:8" ht="15">
      <c r="B1" s="1"/>
      <c r="C1" s="2" t="s">
        <v>25</v>
      </c>
      <c r="D1" s="2" t="s">
        <v>26</v>
      </c>
      <c r="E1" s="2" t="s">
        <v>27</v>
      </c>
      <c r="F1" s="2" t="s">
        <v>28</v>
      </c>
      <c r="G1" s="2" t="s">
        <v>29</v>
      </c>
      <c r="H1" s="3" t="s">
        <v>30</v>
      </c>
    </row>
    <row r="2" spans="2:8" ht="15">
      <c r="B2" s="5"/>
      <c r="C2" s="6" t="s">
        <v>31</v>
      </c>
      <c r="D2" s="6" t="s">
        <v>32</v>
      </c>
      <c r="E2" s="6" t="s">
        <v>33</v>
      </c>
      <c r="F2" s="6" t="s">
        <v>34</v>
      </c>
      <c r="G2" s="6" t="s">
        <v>35</v>
      </c>
      <c r="H2" s="7" t="s">
        <v>36</v>
      </c>
    </row>
    <row r="3" spans="2:8" ht="15">
      <c r="B3" s="5"/>
      <c r="C3" s="6"/>
      <c r="D3" s="6"/>
      <c r="E3" s="6"/>
      <c r="F3" s="6"/>
      <c r="G3" s="6"/>
      <c r="H3" s="7"/>
    </row>
    <row r="4" spans="2:8" ht="15">
      <c r="B4" s="5" t="s">
        <v>37</v>
      </c>
      <c r="C4" s="6"/>
      <c r="D4" s="6">
        <v>7</v>
      </c>
      <c r="E4" s="6">
        <v>2</v>
      </c>
      <c r="F4" s="6">
        <v>5</v>
      </c>
      <c r="G4" s="6">
        <v>8</v>
      </c>
      <c r="H4" s="7">
        <v>6</v>
      </c>
    </row>
    <row r="5" spans="2:8" ht="15">
      <c r="B5" s="5" t="s">
        <v>38</v>
      </c>
      <c r="C5" s="6"/>
      <c r="D5" s="6">
        <v>1</v>
      </c>
      <c r="E5" s="6"/>
      <c r="F5" s="6">
        <v>1</v>
      </c>
      <c r="G5" s="6">
        <v>1</v>
      </c>
      <c r="H5" s="7">
        <v>2</v>
      </c>
    </row>
    <row r="6" spans="2:8" ht="15">
      <c r="B6" s="5" t="s">
        <v>39</v>
      </c>
      <c r="C6" s="6">
        <v>3</v>
      </c>
      <c r="D6" s="6">
        <v>7</v>
      </c>
      <c r="E6" s="6">
        <v>4</v>
      </c>
      <c r="F6" s="6">
        <v>2</v>
      </c>
      <c r="G6" s="6">
        <v>6</v>
      </c>
      <c r="H6" s="7">
        <v>8</v>
      </c>
    </row>
    <row r="7" spans="2:8" ht="15">
      <c r="B7" s="5" t="s">
        <v>38</v>
      </c>
      <c r="C7" s="6"/>
      <c r="D7" s="6"/>
      <c r="E7" s="6"/>
      <c r="F7" s="6"/>
      <c r="G7" s="6"/>
      <c r="H7" s="7">
        <v>1</v>
      </c>
    </row>
    <row r="8" spans="2:8" ht="15">
      <c r="B8" s="5" t="s">
        <v>55</v>
      </c>
      <c r="C8" s="6"/>
      <c r="D8" s="6">
        <v>6</v>
      </c>
      <c r="E8" s="6"/>
      <c r="F8" s="6">
        <v>8</v>
      </c>
      <c r="G8" s="6">
        <v>7</v>
      </c>
      <c r="H8" s="7"/>
    </row>
    <row r="9" spans="2:8" ht="15">
      <c r="B9" s="5" t="s">
        <v>38</v>
      </c>
      <c r="C9" s="6"/>
      <c r="D9" s="6"/>
      <c r="E9" s="6"/>
      <c r="F9" s="6"/>
      <c r="G9" s="6"/>
      <c r="H9" s="7"/>
    </row>
    <row r="10" spans="2:8" ht="15">
      <c r="B10" s="5" t="s">
        <v>40</v>
      </c>
      <c r="C10" s="6"/>
      <c r="D10" s="6">
        <v>8</v>
      </c>
      <c r="E10" s="6">
        <v>2</v>
      </c>
      <c r="F10" s="6">
        <v>3</v>
      </c>
      <c r="G10" s="6">
        <v>4</v>
      </c>
      <c r="H10" s="7">
        <v>6</v>
      </c>
    </row>
    <row r="11" spans="2:8" ht="15">
      <c r="B11" s="5" t="s">
        <v>38</v>
      </c>
      <c r="C11" s="6"/>
      <c r="D11" s="6">
        <v>2</v>
      </c>
      <c r="E11" s="6"/>
      <c r="F11" s="6"/>
      <c r="G11" s="6"/>
      <c r="H11" s="7"/>
    </row>
    <row r="12" spans="2:8" ht="15">
      <c r="B12" s="5" t="s">
        <v>41</v>
      </c>
      <c r="C12" s="6">
        <v>4</v>
      </c>
      <c r="D12" s="6">
        <v>6</v>
      </c>
      <c r="E12" s="6">
        <v>1</v>
      </c>
      <c r="F12" s="6">
        <v>8</v>
      </c>
      <c r="G12" s="6">
        <v>2</v>
      </c>
      <c r="H12" s="7">
        <v>7</v>
      </c>
    </row>
    <row r="13" spans="2:8" ht="15">
      <c r="B13" s="5" t="s">
        <v>38</v>
      </c>
      <c r="C13" s="6"/>
      <c r="D13" s="6">
        <v>1</v>
      </c>
      <c r="E13" s="6"/>
      <c r="F13" s="6">
        <v>2</v>
      </c>
      <c r="G13" s="6"/>
      <c r="H13" s="7">
        <v>1</v>
      </c>
    </row>
    <row r="14" spans="2:8" ht="15">
      <c r="B14" s="5" t="s">
        <v>42</v>
      </c>
      <c r="C14" s="6">
        <v>8</v>
      </c>
      <c r="D14" s="6">
        <v>7</v>
      </c>
      <c r="E14" s="6">
        <v>4</v>
      </c>
      <c r="F14" s="6"/>
      <c r="G14" s="6">
        <v>5</v>
      </c>
      <c r="H14" s="7"/>
    </row>
    <row r="15" spans="2:8" ht="15">
      <c r="B15" s="5" t="s">
        <v>38</v>
      </c>
      <c r="C15" s="6"/>
      <c r="D15" s="6"/>
      <c r="E15" s="6"/>
      <c r="F15" s="6"/>
      <c r="G15" s="6"/>
      <c r="H15" s="7"/>
    </row>
    <row r="16" spans="2:8" ht="15">
      <c r="B16" s="5" t="s">
        <v>59</v>
      </c>
      <c r="C16" s="6"/>
      <c r="D16" s="6">
        <v>7</v>
      </c>
      <c r="E16" s="6">
        <v>8</v>
      </c>
      <c r="F16" s="6"/>
      <c r="G16" s="6">
        <v>4</v>
      </c>
      <c r="H16" s="7">
        <v>5</v>
      </c>
    </row>
    <row r="17" spans="2:8" ht="15">
      <c r="B17" s="5" t="s">
        <v>38</v>
      </c>
      <c r="C17" s="6"/>
      <c r="D17" s="6"/>
      <c r="E17" s="6">
        <v>1</v>
      </c>
      <c r="F17" s="6"/>
      <c r="G17" s="6"/>
      <c r="H17" s="7"/>
    </row>
    <row r="18" spans="2:8" ht="15">
      <c r="B18" s="5" t="s">
        <v>60</v>
      </c>
      <c r="C18" s="6"/>
      <c r="D18" s="6">
        <v>8</v>
      </c>
      <c r="E18" s="6">
        <v>7</v>
      </c>
      <c r="F18" s="6">
        <v>5</v>
      </c>
      <c r="G18" s="6">
        <v>6</v>
      </c>
      <c r="H18" s="7">
        <v>3</v>
      </c>
    </row>
    <row r="19" spans="2:8" ht="15">
      <c r="B19" s="5" t="s">
        <v>38</v>
      </c>
      <c r="C19" s="6"/>
      <c r="D19" s="6">
        <v>1</v>
      </c>
      <c r="E19" s="6">
        <v>1</v>
      </c>
      <c r="F19" s="6"/>
      <c r="G19" s="6"/>
      <c r="H19" s="7"/>
    </row>
    <row r="20" spans="2:8" ht="15.75" thickBot="1">
      <c r="B20" s="8" t="s">
        <v>8</v>
      </c>
      <c r="C20" s="9">
        <f aca="true" t="shared" si="0" ref="C20:H20">SUM(C4:C19)</f>
        <v>15</v>
      </c>
      <c r="D20" s="9">
        <f t="shared" si="0"/>
        <v>61</v>
      </c>
      <c r="E20" s="9">
        <f t="shared" si="0"/>
        <v>30</v>
      </c>
      <c r="F20" s="9">
        <f t="shared" si="0"/>
        <v>34</v>
      </c>
      <c r="G20" s="9">
        <f t="shared" si="0"/>
        <v>43</v>
      </c>
      <c r="H20" s="9">
        <f t="shared" si="0"/>
        <v>39</v>
      </c>
    </row>
    <row r="21" ht="15.75" thickBot="1"/>
    <row r="22" spans="2:11" ht="15">
      <c r="B22" s="1" t="s">
        <v>44</v>
      </c>
      <c r="C22" s="2"/>
      <c r="D22" s="2">
        <v>8</v>
      </c>
      <c r="E22" s="2">
        <v>7</v>
      </c>
      <c r="F22" s="2">
        <v>6</v>
      </c>
      <c r="G22" s="2">
        <v>5</v>
      </c>
      <c r="H22" s="3">
        <v>4</v>
      </c>
      <c r="K22"/>
    </row>
    <row r="23" spans="2:8" ht="15">
      <c r="B23" s="5" t="s">
        <v>38</v>
      </c>
      <c r="C23" s="6"/>
      <c r="D23" s="6"/>
      <c r="E23" s="6"/>
      <c r="F23" s="6"/>
      <c r="G23" s="6"/>
      <c r="H23" s="7"/>
    </row>
    <row r="24" spans="2:8" ht="15.75" thickBot="1">
      <c r="B24" s="8" t="s">
        <v>12</v>
      </c>
      <c r="C24" s="9">
        <f aca="true" t="shared" si="1" ref="C24:H24">SUM(C22:C23)</f>
        <v>0</v>
      </c>
      <c r="D24" s="9">
        <f t="shared" si="1"/>
        <v>8</v>
      </c>
      <c r="E24" s="9">
        <f t="shared" si="1"/>
        <v>7</v>
      </c>
      <c r="F24" s="9">
        <f t="shared" si="1"/>
        <v>6</v>
      </c>
      <c r="G24" s="9">
        <f t="shared" si="1"/>
        <v>5</v>
      </c>
      <c r="H24" s="9">
        <f t="shared" si="1"/>
        <v>4</v>
      </c>
    </row>
    <row r="25" ht="15.75" thickBot="1"/>
    <row r="26" spans="2:8" ht="15">
      <c r="B26" s="1" t="s">
        <v>45</v>
      </c>
      <c r="C26" s="2"/>
      <c r="D26" s="2">
        <v>8</v>
      </c>
      <c r="E26" s="2">
        <v>7</v>
      </c>
      <c r="F26" s="2"/>
      <c r="G26" s="2">
        <v>4</v>
      </c>
      <c r="H26" s="3">
        <v>2</v>
      </c>
    </row>
    <row r="27" spans="2:8" ht="15">
      <c r="B27" s="5" t="s">
        <v>38</v>
      </c>
      <c r="C27" s="6"/>
      <c r="D27" s="6">
        <v>3</v>
      </c>
      <c r="E27" s="6">
        <v>1</v>
      </c>
      <c r="F27" s="6"/>
      <c r="G27" s="6"/>
      <c r="H27" s="7"/>
    </row>
    <row r="28" spans="2:8" ht="15">
      <c r="B28" s="5" t="s">
        <v>46</v>
      </c>
      <c r="C28" s="6"/>
      <c r="D28" s="6">
        <v>2</v>
      </c>
      <c r="E28" s="6">
        <v>8</v>
      </c>
      <c r="F28" s="6">
        <v>6</v>
      </c>
      <c r="G28" s="6">
        <v>5</v>
      </c>
      <c r="H28" s="7">
        <v>7</v>
      </c>
    </row>
    <row r="29" spans="2:8" ht="15">
      <c r="B29" s="5" t="s">
        <v>38</v>
      </c>
      <c r="C29" s="6"/>
      <c r="D29" s="6"/>
      <c r="E29" s="6">
        <v>1</v>
      </c>
      <c r="F29" s="6"/>
      <c r="G29" s="6"/>
      <c r="H29" s="7"/>
    </row>
    <row r="30" spans="2:8" ht="15">
      <c r="B30" s="5" t="s">
        <v>47</v>
      </c>
      <c r="C30" s="6"/>
      <c r="D30" s="6">
        <v>7</v>
      </c>
      <c r="E30" s="6">
        <v>3</v>
      </c>
      <c r="F30" s="6"/>
      <c r="G30" s="6">
        <v>8</v>
      </c>
      <c r="H30" s="7">
        <v>5</v>
      </c>
    </row>
    <row r="31" spans="2:8" ht="15">
      <c r="B31" s="5" t="s">
        <v>38</v>
      </c>
      <c r="C31" s="6"/>
      <c r="D31" s="6">
        <v>1</v>
      </c>
      <c r="E31" s="6"/>
      <c r="F31" s="6"/>
      <c r="G31" s="6">
        <v>1</v>
      </c>
      <c r="H31" s="7"/>
    </row>
    <row r="32" spans="2:8" ht="15">
      <c r="B32" s="5" t="s">
        <v>49</v>
      </c>
      <c r="C32" s="6">
        <v>3</v>
      </c>
      <c r="D32" s="6">
        <v>7</v>
      </c>
      <c r="E32" s="6">
        <v>8</v>
      </c>
      <c r="F32" s="6">
        <v>4</v>
      </c>
      <c r="G32" s="6">
        <v>5</v>
      </c>
      <c r="H32" s="7">
        <v>1</v>
      </c>
    </row>
    <row r="33" spans="2:8" ht="15">
      <c r="B33" s="5" t="s">
        <v>38</v>
      </c>
      <c r="C33" s="6"/>
      <c r="D33" s="6">
        <v>1</v>
      </c>
      <c r="E33" s="6">
        <v>3</v>
      </c>
      <c r="F33" s="6"/>
      <c r="G33" s="6"/>
      <c r="H33" s="7"/>
    </row>
    <row r="34" spans="2:8" ht="15">
      <c r="B34" s="5" t="s">
        <v>50</v>
      </c>
      <c r="C34" s="6">
        <v>1</v>
      </c>
      <c r="D34" s="6">
        <v>6</v>
      </c>
      <c r="E34" s="6">
        <v>7</v>
      </c>
      <c r="F34" s="6">
        <v>3</v>
      </c>
      <c r="G34" s="6">
        <v>8</v>
      </c>
      <c r="H34" s="7"/>
    </row>
    <row r="35" spans="2:8" ht="15">
      <c r="B35" s="5" t="s">
        <v>38</v>
      </c>
      <c r="C35" s="6"/>
      <c r="D35" s="6">
        <v>2</v>
      </c>
      <c r="E35" s="6">
        <v>1</v>
      </c>
      <c r="F35" s="6"/>
      <c r="G35" s="6">
        <v>2</v>
      </c>
      <c r="H35" s="7"/>
    </row>
    <row r="36" spans="2:8" ht="15">
      <c r="B36" s="5" t="s">
        <v>51</v>
      </c>
      <c r="C36" s="6"/>
      <c r="D36" s="6">
        <v>6</v>
      </c>
      <c r="E36" s="6">
        <v>8</v>
      </c>
      <c r="F36" s="6">
        <v>4</v>
      </c>
      <c r="G36" s="6">
        <v>7</v>
      </c>
      <c r="H36" s="7">
        <v>5</v>
      </c>
    </row>
    <row r="37" spans="2:8" ht="15">
      <c r="B37" s="5" t="s">
        <v>38</v>
      </c>
      <c r="C37" s="6"/>
      <c r="D37" s="6"/>
      <c r="E37" s="6">
        <v>2</v>
      </c>
      <c r="F37" s="6"/>
      <c r="G37" s="6">
        <v>2</v>
      </c>
      <c r="H37" s="7"/>
    </row>
    <row r="38" spans="2:8" ht="15.75" thickBot="1">
      <c r="B38" s="8" t="s">
        <v>9</v>
      </c>
      <c r="C38" s="9">
        <f aca="true" t="shared" si="2" ref="C38:H38">SUM(C26:C37)</f>
        <v>4</v>
      </c>
      <c r="D38" s="9">
        <f t="shared" si="2"/>
        <v>43</v>
      </c>
      <c r="E38" s="9">
        <f t="shared" si="2"/>
        <v>49</v>
      </c>
      <c r="F38" s="9">
        <f t="shared" si="2"/>
        <v>17</v>
      </c>
      <c r="G38" s="9">
        <f t="shared" si="2"/>
        <v>42</v>
      </c>
      <c r="H38" s="9">
        <f t="shared" si="2"/>
        <v>20</v>
      </c>
    </row>
    <row r="39" ht="15.75" thickBot="1"/>
    <row r="40" spans="2:8" ht="15.75" thickBot="1">
      <c r="B40" s="11" t="s">
        <v>53</v>
      </c>
      <c r="C40" s="12">
        <f aca="true" t="shared" si="3" ref="C40:H40">C20+C24+C38</f>
        <v>19</v>
      </c>
      <c r="D40" s="12">
        <f t="shared" si="3"/>
        <v>112</v>
      </c>
      <c r="E40" s="12">
        <f t="shared" si="3"/>
        <v>86</v>
      </c>
      <c r="F40" s="12">
        <f t="shared" si="3"/>
        <v>57</v>
      </c>
      <c r="G40" s="12">
        <f t="shared" si="3"/>
        <v>90</v>
      </c>
      <c r="H40" s="12">
        <f t="shared" si="3"/>
        <v>63</v>
      </c>
    </row>
    <row r="41" ht="15.75" thickBot="1"/>
    <row r="42" spans="3:8" ht="15">
      <c r="C42" s="2" t="s">
        <v>25</v>
      </c>
      <c r="D42" s="2" t="s">
        <v>26</v>
      </c>
      <c r="E42" s="2" t="s">
        <v>27</v>
      </c>
      <c r="F42" s="2" t="s">
        <v>28</v>
      </c>
      <c r="G42" s="2" t="s">
        <v>29</v>
      </c>
      <c r="H42" s="3" t="s">
        <v>30</v>
      </c>
    </row>
    <row r="43" spans="3:8" ht="15">
      <c r="C43" s="6" t="s">
        <v>31</v>
      </c>
      <c r="D43" s="6" t="s">
        <v>32</v>
      </c>
      <c r="E43" s="6" t="s">
        <v>33</v>
      </c>
      <c r="F43" s="6" t="s">
        <v>34</v>
      </c>
      <c r="G43" s="6" t="s">
        <v>35</v>
      </c>
      <c r="H43" s="7" t="s">
        <v>36</v>
      </c>
    </row>
  </sheetData>
  <printOptions/>
  <pageMargins left="0.75" right="0.75" top="1" bottom="1" header="0.5" footer="0.5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7"/>
  <sheetViews>
    <sheetView workbookViewId="0" topLeftCell="A21">
      <selection activeCell="I22" sqref="I22"/>
    </sheetView>
  </sheetViews>
  <sheetFormatPr defaultColWidth="11.421875" defaultRowHeight="12.75"/>
  <cols>
    <col min="1" max="1" width="7.00390625" style="4" customWidth="1"/>
    <col min="2" max="2" width="11.421875" style="4" bestFit="1" customWidth="1"/>
    <col min="3" max="8" width="8.8515625" style="10" customWidth="1"/>
    <col min="9" max="16384" width="8.8515625" style="4" customWidth="1"/>
  </cols>
  <sheetData>
    <row r="1" spans="2:8" ht="15">
      <c r="B1" s="1"/>
      <c r="C1" s="2" t="s">
        <v>25</v>
      </c>
      <c r="D1" s="2" t="s">
        <v>26</v>
      </c>
      <c r="E1" s="2" t="s">
        <v>27</v>
      </c>
      <c r="F1" s="2" t="s">
        <v>28</v>
      </c>
      <c r="G1" s="2" t="s">
        <v>29</v>
      </c>
      <c r="H1" s="3" t="s">
        <v>30</v>
      </c>
    </row>
    <row r="2" spans="2:8" ht="15">
      <c r="B2" s="5"/>
      <c r="C2" s="6" t="s">
        <v>31</v>
      </c>
      <c r="D2" s="6" t="s">
        <v>32</v>
      </c>
      <c r="E2" s="6" t="s">
        <v>33</v>
      </c>
      <c r="F2" s="6" t="s">
        <v>34</v>
      </c>
      <c r="G2" s="6" t="s">
        <v>35</v>
      </c>
      <c r="H2" s="7" t="s">
        <v>36</v>
      </c>
    </row>
    <row r="3" spans="2:8" ht="15">
      <c r="B3" s="5"/>
      <c r="C3" s="6"/>
      <c r="D3" s="6"/>
      <c r="E3" s="6"/>
      <c r="F3" s="6"/>
      <c r="G3" s="6"/>
      <c r="H3" s="7"/>
    </row>
    <row r="4" spans="2:8" ht="15">
      <c r="B4" s="5" t="s">
        <v>37</v>
      </c>
      <c r="C4" s="6">
        <v>4</v>
      </c>
      <c r="D4" s="6">
        <v>6</v>
      </c>
      <c r="E4" s="6">
        <v>8</v>
      </c>
      <c r="F4" s="6">
        <v>3</v>
      </c>
      <c r="G4" s="6">
        <v>5</v>
      </c>
      <c r="H4" s="7"/>
    </row>
    <row r="5" spans="2:8" ht="15">
      <c r="B5" s="5" t="s">
        <v>38</v>
      </c>
      <c r="C5" s="6"/>
      <c r="D5" s="6"/>
      <c r="E5" s="6">
        <v>1</v>
      </c>
      <c r="F5" s="6"/>
      <c r="G5" s="6"/>
      <c r="H5" s="7"/>
    </row>
    <row r="6" spans="2:8" ht="15">
      <c r="B6" s="5" t="s">
        <v>39</v>
      </c>
      <c r="C6" s="6">
        <v>6</v>
      </c>
      <c r="D6" s="6">
        <v>5</v>
      </c>
      <c r="E6" s="6">
        <v>8</v>
      </c>
      <c r="F6" s="6"/>
      <c r="G6" s="6">
        <v>7</v>
      </c>
      <c r="H6" s="7"/>
    </row>
    <row r="7" spans="2:8" ht="15">
      <c r="B7" s="5" t="s">
        <v>38</v>
      </c>
      <c r="C7" s="6"/>
      <c r="D7" s="6"/>
      <c r="E7" s="6">
        <v>1</v>
      </c>
      <c r="F7" s="6"/>
      <c r="G7" s="6"/>
      <c r="H7" s="7"/>
    </row>
    <row r="8" spans="2:8" ht="15">
      <c r="B8" s="5" t="s">
        <v>54</v>
      </c>
      <c r="C8" s="6"/>
      <c r="D8" s="6">
        <v>8</v>
      </c>
      <c r="E8" s="6">
        <v>5</v>
      </c>
      <c r="F8" s="6"/>
      <c r="G8" s="6">
        <v>7</v>
      </c>
      <c r="H8" s="7">
        <v>6</v>
      </c>
    </row>
    <row r="9" spans="2:8" ht="15">
      <c r="B9" s="5" t="s">
        <v>38</v>
      </c>
      <c r="C9" s="6"/>
      <c r="D9" s="6"/>
      <c r="E9" s="6"/>
      <c r="F9" s="6"/>
      <c r="G9" s="6"/>
      <c r="H9" s="7"/>
    </row>
    <row r="10" spans="2:8" ht="15">
      <c r="B10" s="5" t="s">
        <v>40</v>
      </c>
      <c r="C10" s="6"/>
      <c r="D10" s="6">
        <v>8</v>
      </c>
      <c r="E10" s="6"/>
      <c r="F10" s="6"/>
      <c r="G10" s="6"/>
      <c r="H10" s="7">
        <v>7</v>
      </c>
    </row>
    <row r="11" spans="2:8" ht="15">
      <c r="B11" s="5" t="s">
        <v>38</v>
      </c>
      <c r="C11" s="6"/>
      <c r="D11" s="6"/>
      <c r="E11" s="6"/>
      <c r="F11" s="6"/>
      <c r="G11" s="6"/>
      <c r="H11" s="7"/>
    </row>
    <row r="12" spans="2:8" ht="15">
      <c r="B12" s="5" t="s">
        <v>41</v>
      </c>
      <c r="C12" s="6">
        <v>7</v>
      </c>
      <c r="D12" s="6">
        <v>8</v>
      </c>
      <c r="E12" s="6">
        <v>4</v>
      </c>
      <c r="F12" s="6">
        <v>6</v>
      </c>
      <c r="G12" s="6">
        <v>5</v>
      </c>
      <c r="H12" s="7"/>
    </row>
    <row r="13" spans="2:8" ht="15">
      <c r="B13" s="5" t="s">
        <v>38</v>
      </c>
      <c r="C13" s="6"/>
      <c r="D13" s="6"/>
      <c r="E13" s="6"/>
      <c r="F13" s="6"/>
      <c r="G13" s="6"/>
      <c r="H13" s="7"/>
    </row>
    <row r="14" spans="2:8" ht="15">
      <c r="B14" s="5" t="s">
        <v>42</v>
      </c>
      <c r="C14" s="6">
        <v>8</v>
      </c>
      <c r="D14" s="6"/>
      <c r="E14" s="6"/>
      <c r="F14" s="6"/>
      <c r="G14" s="6">
        <v>7</v>
      </c>
      <c r="H14" s="7"/>
    </row>
    <row r="15" spans="2:8" ht="15">
      <c r="B15" s="5" t="s">
        <v>38</v>
      </c>
      <c r="C15" s="6"/>
      <c r="D15" s="6"/>
      <c r="E15" s="6"/>
      <c r="F15" s="6"/>
      <c r="G15" s="6"/>
      <c r="H15" s="7"/>
    </row>
    <row r="16" spans="2:8" ht="15">
      <c r="B16" s="5" t="s">
        <v>57</v>
      </c>
      <c r="C16" s="6">
        <v>5</v>
      </c>
      <c r="D16" s="6">
        <v>8</v>
      </c>
      <c r="E16" s="6"/>
      <c r="F16" s="6"/>
      <c r="G16" s="6">
        <v>7</v>
      </c>
      <c r="H16" s="7"/>
    </row>
    <row r="17" spans="2:8" ht="15">
      <c r="B17" s="5" t="s">
        <v>38</v>
      </c>
      <c r="C17" s="6"/>
      <c r="D17" s="6">
        <v>2</v>
      </c>
      <c r="E17" s="6"/>
      <c r="F17" s="6"/>
      <c r="G17" s="6"/>
      <c r="H17" s="7"/>
    </row>
    <row r="18" spans="2:8" ht="15">
      <c r="B18" s="5" t="s">
        <v>56</v>
      </c>
      <c r="C18" s="6">
        <v>7</v>
      </c>
      <c r="D18" s="6"/>
      <c r="E18" s="6">
        <v>8</v>
      </c>
      <c r="F18" s="6"/>
      <c r="G18" s="6">
        <v>6</v>
      </c>
      <c r="H18" s="7">
        <v>4</v>
      </c>
    </row>
    <row r="19" spans="2:8" ht="15">
      <c r="B19" s="5" t="s">
        <v>38</v>
      </c>
      <c r="C19" s="6"/>
      <c r="D19" s="6"/>
      <c r="E19" s="6">
        <v>2</v>
      </c>
      <c r="F19" s="6"/>
      <c r="G19" s="6"/>
      <c r="H19" s="7"/>
    </row>
    <row r="20" spans="2:8" ht="15.75" thickBot="1">
      <c r="B20" s="8" t="s">
        <v>8</v>
      </c>
      <c r="C20" s="9">
        <f aca="true" t="shared" si="0" ref="C20:H20">SUM(C4:C19)</f>
        <v>37</v>
      </c>
      <c r="D20" s="9">
        <f t="shared" si="0"/>
        <v>45</v>
      </c>
      <c r="E20" s="9">
        <f t="shared" si="0"/>
        <v>37</v>
      </c>
      <c r="F20" s="9">
        <f t="shared" si="0"/>
        <v>9</v>
      </c>
      <c r="G20" s="9">
        <f t="shared" si="0"/>
        <v>44</v>
      </c>
      <c r="H20" s="9">
        <f t="shared" si="0"/>
        <v>17</v>
      </c>
    </row>
    <row r="21" ht="15.75" thickBot="1"/>
    <row r="22" spans="2:8" ht="15">
      <c r="B22" s="1" t="s">
        <v>44</v>
      </c>
      <c r="C22" s="2"/>
      <c r="D22" s="2">
        <v>8</v>
      </c>
      <c r="E22" s="2">
        <v>7</v>
      </c>
      <c r="F22" s="2"/>
      <c r="G22" s="2">
        <v>6</v>
      </c>
      <c r="H22" s="3">
        <v>5</v>
      </c>
    </row>
    <row r="23" spans="2:8" ht="15">
      <c r="B23" s="5" t="s">
        <v>38</v>
      </c>
      <c r="C23" s="6"/>
      <c r="D23" s="6"/>
      <c r="E23" s="6"/>
      <c r="F23" s="6"/>
      <c r="G23" s="6"/>
      <c r="H23" s="7"/>
    </row>
    <row r="24" spans="2:8" ht="15.75" thickBot="1">
      <c r="B24" s="8" t="s">
        <v>12</v>
      </c>
      <c r="C24" s="9">
        <f aca="true" t="shared" si="1" ref="C24:H24">SUM(C22:C23)</f>
        <v>0</v>
      </c>
      <c r="D24" s="9">
        <f t="shared" si="1"/>
        <v>8</v>
      </c>
      <c r="E24" s="9">
        <f t="shared" si="1"/>
        <v>7</v>
      </c>
      <c r="F24" s="9">
        <f t="shared" si="1"/>
        <v>0</v>
      </c>
      <c r="G24" s="9">
        <f t="shared" si="1"/>
        <v>6</v>
      </c>
      <c r="H24" s="9">
        <f t="shared" si="1"/>
        <v>5</v>
      </c>
    </row>
    <row r="25" ht="15.75" thickBot="1"/>
    <row r="26" spans="2:8" ht="15">
      <c r="B26" s="1" t="s">
        <v>45</v>
      </c>
      <c r="C26" s="2">
        <v>7</v>
      </c>
      <c r="D26" s="2"/>
      <c r="E26" s="2"/>
      <c r="F26" s="2"/>
      <c r="G26" s="2">
        <v>8</v>
      </c>
      <c r="H26" s="3">
        <v>6</v>
      </c>
    </row>
    <row r="27" spans="2:8" ht="15">
      <c r="B27" s="5" t="s">
        <v>38</v>
      </c>
      <c r="C27" s="6"/>
      <c r="D27" s="6"/>
      <c r="E27" s="6"/>
      <c r="F27" s="6"/>
      <c r="G27" s="6"/>
      <c r="H27" s="7"/>
    </row>
    <row r="28" spans="2:8" ht="15">
      <c r="B28" s="5" t="s">
        <v>46</v>
      </c>
      <c r="C28" s="6"/>
      <c r="D28" s="6"/>
      <c r="E28" s="6">
        <v>8</v>
      </c>
      <c r="F28" s="6">
        <v>4</v>
      </c>
      <c r="G28" s="6">
        <v>6</v>
      </c>
      <c r="H28" s="7">
        <v>7</v>
      </c>
    </row>
    <row r="29" spans="2:8" ht="15">
      <c r="B29" s="5" t="s">
        <v>38</v>
      </c>
      <c r="C29" s="6"/>
      <c r="D29" s="6"/>
      <c r="E29" s="6">
        <v>1</v>
      </c>
      <c r="F29" s="6"/>
      <c r="G29" s="6">
        <v>1</v>
      </c>
      <c r="H29" s="7">
        <v>1</v>
      </c>
    </row>
    <row r="30" spans="2:8" ht="15">
      <c r="B30" s="5" t="s">
        <v>47</v>
      </c>
      <c r="C30" s="6"/>
      <c r="D30" s="6">
        <v>6</v>
      </c>
      <c r="E30" s="6">
        <v>7</v>
      </c>
      <c r="F30" s="6"/>
      <c r="G30" s="6">
        <v>5</v>
      </c>
      <c r="H30" s="7">
        <v>8</v>
      </c>
    </row>
    <row r="31" spans="2:8" ht="15">
      <c r="B31" s="5" t="s">
        <v>38</v>
      </c>
      <c r="C31" s="6"/>
      <c r="D31" s="6"/>
      <c r="E31" s="6"/>
      <c r="F31" s="6"/>
      <c r="G31" s="6"/>
      <c r="H31" s="7"/>
    </row>
    <row r="32" spans="2:8" ht="15">
      <c r="B32" s="5" t="s">
        <v>48</v>
      </c>
      <c r="C32" s="6"/>
      <c r="D32" s="6"/>
      <c r="E32" s="6">
        <v>8</v>
      </c>
      <c r="F32" s="6"/>
      <c r="G32" s="6"/>
      <c r="H32" s="7"/>
    </row>
    <row r="33" spans="2:8" ht="15">
      <c r="B33" s="5" t="s">
        <v>38</v>
      </c>
      <c r="C33" s="6"/>
      <c r="D33" s="6"/>
      <c r="E33" s="6"/>
      <c r="F33" s="6"/>
      <c r="G33" s="6"/>
      <c r="H33" s="7"/>
    </row>
    <row r="34" spans="2:8" ht="15">
      <c r="B34" s="5" t="s">
        <v>49</v>
      </c>
      <c r="C34" s="6"/>
      <c r="D34" s="6">
        <v>8</v>
      </c>
      <c r="E34" s="6">
        <v>5</v>
      </c>
      <c r="F34" s="6">
        <v>4</v>
      </c>
      <c r="G34" s="6">
        <v>6</v>
      </c>
      <c r="H34" s="7">
        <v>7</v>
      </c>
    </row>
    <row r="35" spans="2:8" ht="15">
      <c r="B35" s="5" t="s">
        <v>38</v>
      </c>
      <c r="C35" s="6"/>
      <c r="D35" s="6">
        <v>1</v>
      </c>
      <c r="E35" s="6"/>
      <c r="F35" s="6"/>
      <c r="G35" s="6"/>
      <c r="H35" s="7"/>
    </row>
    <row r="36" spans="2:8" ht="15">
      <c r="B36" s="5" t="s">
        <v>50</v>
      </c>
      <c r="C36" s="6"/>
      <c r="D36" s="6">
        <v>8</v>
      </c>
      <c r="E36" s="6">
        <v>5</v>
      </c>
      <c r="F36" s="6"/>
      <c r="G36" s="6">
        <v>6</v>
      </c>
      <c r="H36" s="7">
        <v>7</v>
      </c>
    </row>
    <row r="37" spans="2:8" ht="15">
      <c r="B37" s="5" t="s">
        <v>38</v>
      </c>
      <c r="C37" s="6"/>
      <c r="D37" s="6"/>
      <c r="E37" s="6"/>
      <c r="F37" s="6"/>
      <c r="G37" s="6"/>
      <c r="H37" s="7"/>
    </row>
    <row r="38" spans="2:8" ht="15">
      <c r="B38" s="5" t="s">
        <v>51</v>
      </c>
      <c r="C38" s="6"/>
      <c r="D38" s="6">
        <v>8</v>
      </c>
      <c r="E38" s="6">
        <v>7</v>
      </c>
      <c r="F38" s="6"/>
      <c r="G38" s="6">
        <v>6</v>
      </c>
      <c r="H38" s="7"/>
    </row>
    <row r="39" spans="2:8" ht="15">
      <c r="B39" s="5" t="s">
        <v>38</v>
      </c>
      <c r="C39" s="6"/>
      <c r="D39" s="6"/>
      <c r="E39" s="6"/>
      <c r="F39" s="6"/>
      <c r="G39" s="6"/>
      <c r="H39" s="7"/>
    </row>
    <row r="40" spans="2:8" ht="15">
      <c r="B40" s="5" t="s">
        <v>52</v>
      </c>
      <c r="C40" s="6"/>
      <c r="D40" s="6">
        <v>8</v>
      </c>
      <c r="E40" s="6">
        <v>7</v>
      </c>
      <c r="F40" s="6"/>
      <c r="G40" s="6">
        <v>6</v>
      </c>
      <c r="H40" s="7"/>
    </row>
    <row r="41" spans="2:8" ht="15">
      <c r="B41" s="5" t="s">
        <v>38</v>
      </c>
      <c r="C41" s="6"/>
      <c r="D41" s="6"/>
      <c r="E41" s="6"/>
      <c r="F41" s="6"/>
      <c r="G41" s="6"/>
      <c r="H41" s="7"/>
    </row>
    <row r="42" spans="2:8" ht="15.75" thickBot="1">
      <c r="B42" s="8" t="s">
        <v>9</v>
      </c>
      <c r="C42" s="9">
        <f aca="true" t="shared" si="2" ref="C42:H42">SUM(C26:C41)</f>
        <v>7</v>
      </c>
      <c r="D42" s="9">
        <f t="shared" si="2"/>
        <v>39</v>
      </c>
      <c r="E42" s="9">
        <f t="shared" si="2"/>
        <v>48</v>
      </c>
      <c r="F42" s="9">
        <f t="shared" si="2"/>
        <v>8</v>
      </c>
      <c r="G42" s="9">
        <f t="shared" si="2"/>
        <v>44</v>
      </c>
      <c r="H42" s="9">
        <f t="shared" si="2"/>
        <v>36</v>
      </c>
    </row>
    <row r="43" ht="15.75" thickBot="1"/>
    <row r="44" spans="2:8" ht="15.75" thickBot="1">
      <c r="B44" s="11" t="s">
        <v>53</v>
      </c>
      <c r="C44" s="12">
        <f aca="true" t="shared" si="3" ref="C44:H44">C20+C24+C42</f>
        <v>44</v>
      </c>
      <c r="D44" s="12">
        <f t="shared" si="3"/>
        <v>92</v>
      </c>
      <c r="E44" s="12">
        <f t="shared" si="3"/>
        <v>92</v>
      </c>
      <c r="F44" s="12">
        <f t="shared" si="3"/>
        <v>17</v>
      </c>
      <c r="G44" s="12">
        <f t="shared" si="3"/>
        <v>94</v>
      </c>
      <c r="H44" s="12">
        <f t="shared" si="3"/>
        <v>58</v>
      </c>
    </row>
    <row r="45" ht="15.75" thickBot="1"/>
    <row r="46" spans="3:8" ht="15">
      <c r="C46" s="2" t="s">
        <v>25</v>
      </c>
      <c r="D46" s="2" t="s">
        <v>26</v>
      </c>
      <c r="E46" s="2" t="s">
        <v>27</v>
      </c>
      <c r="F46" s="2" t="s">
        <v>28</v>
      </c>
      <c r="G46" s="2" t="s">
        <v>29</v>
      </c>
      <c r="H46" s="3" t="s">
        <v>30</v>
      </c>
    </row>
    <row r="47" spans="3:8" ht="15">
      <c r="C47" s="6" t="s">
        <v>31</v>
      </c>
      <c r="D47" s="6" t="s">
        <v>32</v>
      </c>
      <c r="E47" s="6" t="s">
        <v>33</v>
      </c>
      <c r="F47" s="6" t="s">
        <v>34</v>
      </c>
      <c r="G47" s="6" t="s">
        <v>35</v>
      </c>
      <c r="H47" s="7" t="s">
        <v>36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H43"/>
  <sheetViews>
    <sheetView workbookViewId="0" topLeftCell="A15">
      <selection activeCell="C19" sqref="C19"/>
    </sheetView>
  </sheetViews>
  <sheetFormatPr defaultColWidth="11.421875" defaultRowHeight="12.75"/>
  <cols>
    <col min="1" max="1" width="7.00390625" style="4" customWidth="1"/>
    <col min="2" max="2" width="11.421875" style="4" bestFit="1" customWidth="1"/>
    <col min="3" max="3" width="8.421875" style="10" bestFit="1" customWidth="1"/>
    <col min="4" max="4" width="6.28125" style="10" bestFit="1" customWidth="1"/>
    <col min="5" max="5" width="6.7109375" style="10" bestFit="1" customWidth="1"/>
    <col min="6" max="6" width="7.140625" style="10" bestFit="1" customWidth="1"/>
    <col min="7" max="8" width="9.00390625" style="10" bestFit="1" customWidth="1"/>
    <col min="9" max="16384" width="8.8515625" style="4" customWidth="1"/>
  </cols>
  <sheetData>
    <row r="1" spans="2:8" ht="15">
      <c r="B1" s="1"/>
      <c r="C1" s="2" t="s">
        <v>25</v>
      </c>
      <c r="D1" s="2" t="s">
        <v>26</v>
      </c>
      <c r="E1" s="2" t="s">
        <v>27</v>
      </c>
      <c r="F1" s="2" t="s">
        <v>28</v>
      </c>
      <c r="G1" s="2" t="s">
        <v>29</v>
      </c>
      <c r="H1" s="3" t="s">
        <v>30</v>
      </c>
    </row>
    <row r="2" spans="2:8" ht="15">
      <c r="B2" s="5"/>
      <c r="C2" s="6" t="s">
        <v>31</v>
      </c>
      <c r="D2" s="6" t="s">
        <v>32</v>
      </c>
      <c r="E2" s="6" t="s">
        <v>33</v>
      </c>
      <c r="F2" s="6" t="s">
        <v>34</v>
      </c>
      <c r="G2" s="6" t="s">
        <v>35</v>
      </c>
      <c r="H2" s="7" t="s">
        <v>36</v>
      </c>
    </row>
    <row r="3" spans="2:8" ht="15">
      <c r="B3" s="5"/>
      <c r="C3" s="6"/>
      <c r="D3" s="6"/>
      <c r="E3" s="6"/>
      <c r="F3" s="6"/>
      <c r="G3" s="6"/>
      <c r="H3" s="7"/>
    </row>
    <row r="4" spans="2:8" ht="15">
      <c r="B4" s="5" t="s">
        <v>37</v>
      </c>
      <c r="C4" s="6"/>
      <c r="D4" s="6">
        <v>6</v>
      </c>
      <c r="E4" s="6">
        <v>4</v>
      </c>
      <c r="F4" s="6">
        <v>8</v>
      </c>
      <c r="G4" s="6">
        <v>7</v>
      </c>
      <c r="H4" s="7">
        <v>5</v>
      </c>
    </row>
    <row r="5" spans="2:8" ht="15">
      <c r="B5" s="5" t="s">
        <v>38</v>
      </c>
      <c r="C5" s="6"/>
      <c r="D5" s="6">
        <v>1</v>
      </c>
      <c r="E5" s="6"/>
      <c r="F5" s="6">
        <v>1</v>
      </c>
      <c r="G5" s="6">
        <v>1</v>
      </c>
      <c r="H5" s="7">
        <v>1</v>
      </c>
    </row>
    <row r="6" spans="2:8" ht="15">
      <c r="B6" s="5" t="s">
        <v>39</v>
      </c>
      <c r="C6" s="6">
        <v>4</v>
      </c>
      <c r="D6" s="6">
        <v>7</v>
      </c>
      <c r="E6" s="6">
        <v>2</v>
      </c>
      <c r="F6" s="6">
        <v>8</v>
      </c>
      <c r="G6" s="6">
        <v>6</v>
      </c>
      <c r="H6" s="7"/>
    </row>
    <row r="7" spans="2:8" ht="15">
      <c r="B7" s="5" t="s">
        <v>38</v>
      </c>
      <c r="C7" s="6"/>
      <c r="D7" s="6">
        <v>1</v>
      </c>
      <c r="E7" s="6"/>
      <c r="F7" s="6">
        <v>1</v>
      </c>
      <c r="G7" s="6"/>
      <c r="H7" s="7"/>
    </row>
    <row r="8" spans="2:8" ht="15">
      <c r="B8" s="5" t="s">
        <v>54</v>
      </c>
      <c r="C8" s="6">
        <v>3</v>
      </c>
      <c r="D8" s="6">
        <v>4</v>
      </c>
      <c r="E8" s="6"/>
      <c r="F8" s="6">
        <v>8</v>
      </c>
      <c r="G8" s="6">
        <v>7</v>
      </c>
      <c r="H8" s="7">
        <v>2</v>
      </c>
    </row>
    <row r="9" spans="2:8" ht="15">
      <c r="B9" s="5" t="s">
        <v>38</v>
      </c>
      <c r="C9" s="6"/>
      <c r="D9" s="6"/>
      <c r="E9" s="6"/>
      <c r="F9" s="6">
        <v>1</v>
      </c>
      <c r="G9" s="6">
        <v>1</v>
      </c>
      <c r="H9" s="7"/>
    </row>
    <row r="10" spans="2:8" ht="15">
      <c r="B10" s="5" t="s">
        <v>40</v>
      </c>
      <c r="C10" s="6">
        <v>8</v>
      </c>
      <c r="D10" s="6">
        <v>3</v>
      </c>
      <c r="E10" s="6">
        <v>6</v>
      </c>
      <c r="F10" s="6">
        <v>7</v>
      </c>
      <c r="G10" s="6">
        <v>4</v>
      </c>
      <c r="H10" s="7"/>
    </row>
    <row r="11" spans="2:8" ht="15">
      <c r="B11" s="5" t="s">
        <v>38</v>
      </c>
      <c r="C11" s="6">
        <v>1</v>
      </c>
      <c r="D11" s="6"/>
      <c r="E11" s="6">
        <v>1</v>
      </c>
      <c r="F11" s="6">
        <v>1</v>
      </c>
      <c r="G11" s="6"/>
      <c r="H11" s="7"/>
    </row>
    <row r="12" spans="2:8" ht="15">
      <c r="B12" s="5" t="s">
        <v>41</v>
      </c>
      <c r="C12" s="6"/>
      <c r="D12" s="6">
        <v>4</v>
      </c>
      <c r="E12" s="6">
        <v>7</v>
      </c>
      <c r="F12" s="6">
        <v>8</v>
      </c>
      <c r="G12" s="6"/>
      <c r="H12" s="7">
        <v>5</v>
      </c>
    </row>
    <row r="13" spans="2:8" ht="15">
      <c r="B13" s="5" t="s">
        <v>38</v>
      </c>
      <c r="C13" s="6"/>
      <c r="D13" s="6"/>
      <c r="E13" s="6"/>
      <c r="F13" s="6">
        <v>1</v>
      </c>
      <c r="G13" s="6"/>
      <c r="H13" s="7"/>
    </row>
    <row r="14" spans="2:8" ht="15">
      <c r="B14" s="5" t="s">
        <v>59</v>
      </c>
      <c r="C14" s="6"/>
      <c r="D14" s="6">
        <v>8</v>
      </c>
      <c r="E14" s="6">
        <v>4</v>
      </c>
      <c r="F14" s="6">
        <v>5</v>
      </c>
      <c r="G14" s="6">
        <v>6</v>
      </c>
      <c r="H14" s="7">
        <v>2</v>
      </c>
    </row>
    <row r="15" spans="2:8" ht="15">
      <c r="B15" s="5" t="s">
        <v>38</v>
      </c>
      <c r="C15" s="6"/>
      <c r="D15" s="6">
        <v>2</v>
      </c>
      <c r="E15" s="6"/>
      <c r="F15" s="6"/>
      <c r="G15" s="6">
        <v>1</v>
      </c>
      <c r="H15" s="7"/>
    </row>
    <row r="16" spans="2:8" ht="15.75" thickBot="1">
      <c r="B16" s="8" t="s">
        <v>8</v>
      </c>
      <c r="C16" s="9">
        <f aca="true" t="shared" si="0" ref="C16:H16">SUM(C4:C15)</f>
        <v>16</v>
      </c>
      <c r="D16" s="9">
        <f t="shared" si="0"/>
        <v>36</v>
      </c>
      <c r="E16" s="9">
        <f t="shared" si="0"/>
        <v>24</v>
      </c>
      <c r="F16" s="9">
        <f t="shared" si="0"/>
        <v>49</v>
      </c>
      <c r="G16" s="9">
        <f t="shared" si="0"/>
        <v>33</v>
      </c>
      <c r="H16" s="9">
        <f t="shared" si="0"/>
        <v>15</v>
      </c>
    </row>
    <row r="17" ht="15.75" thickBot="1"/>
    <row r="18" spans="2:8" ht="15">
      <c r="B18" s="1" t="s">
        <v>44</v>
      </c>
      <c r="C18" s="2">
        <v>3</v>
      </c>
      <c r="D18" s="2">
        <v>7</v>
      </c>
      <c r="E18" s="2">
        <v>4</v>
      </c>
      <c r="F18" s="2">
        <v>6</v>
      </c>
      <c r="G18" s="2">
        <v>8</v>
      </c>
      <c r="H18" s="3">
        <v>5</v>
      </c>
    </row>
    <row r="19" spans="2:8" ht="15">
      <c r="B19" s="5" t="s">
        <v>38</v>
      </c>
      <c r="C19" s="6"/>
      <c r="D19" s="6">
        <v>1</v>
      </c>
      <c r="E19" s="6"/>
      <c r="F19" s="6"/>
      <c r="G19" s="6">
        <v>1</v>
      </c>
      <c r="H19" s="7"/>
    </row>
    <row r="20" spans="2:8" ht="15.75" thickBot="1">
      <c r="B20" s="8" t="s">
        <v>12</v>
      </c>
      <c r="C20" s="9">
        <f aca="true" t="shared" si="1" ref="C20:H20">SUM(C18:C19)</f>
        <v>3</v>
      </c>
      <c r="D20" s="9">
        <f t="shared" si="1"/>
        <v>8</v>
      </c>
      <c r="E20" s="9">
        <f t="shared" si="1"/>
        <v>4</v>
      </c>
      <c r="F20" s="9">
        <f t="shared" si="1"/>
        <v>6</v>
      </c>
      <c r="G20" s="9">
        <f t="shared" si="1"/>
        <v>9</v>
      </c>
      <c r="H20" s="9">
        <f t="shared" si="1"/>
        <v>5</v>
      </c>
    </row>
    <row r="21" ht="15.75" thickBot="1"/>
    <row r="22" spans="2:8" ht="15">
      <c r="B22" s="1" t="s">
        <v>45</v>
      </c>
      <c r="C22" s="2">
        <v>1</v>
      </c>
      <c r="D22" s="2">
        <v>6</v>
      </c>
      <c r="E22" s="2">
        <v>8</v>
      </c>
      <c r="F22" s="2">
        <v>4</v>
      </c>
      <c r="G22" s="2">
        <v>5</v>
      </c>
      <c r="H22" s="3"/>
    </row>
    <row r="23" spans="2:8" ht="15">
      <c r="B23" s="5" t="s">
        <v>38</v>
      </c>
      <c r="C23" s="6"/>
      <c r="D23" s="6"/>
      <c r="E23" s="6">
        <v>2</v>
      </c>
      <c r="F23" s="6"/>
      <c r="G23" s="6"/>
      <c r="H23" s="7"/>
    </row>
    <row r="24" spans="2:8" ht="15">
      <c r="B24" s="5" t="s">
        <v>46</v>
      </c>
      <c r="C24" s="6"/>
      <c r="D24" s="6">
        <v>8</v>
      </c>
      <c r="E24" s="6">
        <v>5</v>
      </c>
      <c r="F24" s="6">
        <v>2</v>
      </c>
      <c r="G24" s="6">
        <v>1</v>
      </c>
      <c r="H24" s="7">
        <v>6</v>
      </c>
    </row>
    <row r="25" spans="2:8" ht="15">
      <c r="B25" s="5" t="s">
        <v>38</v>
      </c>
      <c r="C25" s="6"/>
      <c r="D25" s="6">
        <v>4</v>
      </c>
      <c r="E25" s="6"/>
      <c r="F25" s="6"/>
      <c r="G25" s="6"/>
      <c r="H25" s="7">
        <v>1</v>
      </c>
    </row>
    <row r="26" spans="2:8" ht="15">
      <c r="B26" s="5" t="s">
        <v>47</v>
      </c>
      <c r="C26" s="6">
        <v>5</v>
      </c>
      <c r="D26" s="6">
        <v>7</v>
      </c>
      <c r="E26" s="6">
        <v>2</v>
      </c>
      <c r="F26" s="6"/>
      <c r="G26" s="6">
        <v>8</v>
      </c>
      <c r="H26" s="7">
        <v>4</v>
      </c>
    </row>
    <row r="27" spans="2:8" ht="15">
      <c r="B27" s="5" t="s">
        <v>38</v>
      </c>
      <c r="C27" s="6"/>
      <c r="D27" s="6">
        <v>1</v>
      </c>
      <c r="E27" s="6"/>
      <c r="F27" s="6"/>
      <c r="G27" s="6">
        <v>2</v>
      </c>
      <c r="H27" s="7"/>
    </row>
    <row r="28" spans="2:8" ht="15">
      <c r="B28" s="5" t="s">
        <v>48</v>
      </c>
      <c r="C28" s="6">
        <v>7</v>
      </c>
      <c r="D28" s="6"/>
      <c r="E28" s="6"/>
      <c r="F28" s="6">
        <v>8</v>
      </c>
      <c r="G28" s="6">
        <v>5</v>
      </c>
      <c r="H28" s="7"/>
    </row>
    <row r="29" spans="2:8" ht="15">
      <c r="B29" s="5" t="s">
        <v>38</v>
      </c>
      <c r="C29" s="6"/>
      <c r="D29" s="6"/>
      <c r="E29" s="6"/>
      <c r="F29" s="6">
        <v>1</v>
      </c>
      <c r="G29" s="6"/>
      <c r="H29" s="7"/>
    </row>
    <row r="30" spans="2:8" ht="15">
      <c r="B30" s="5" t="s">
        <v>49</v>
      </c>
      <c r="C30" s="6">
        <v>6</v>
      </c>
      <c r="D30" s="6"/>
      <c r="E30" s="6">
        <v>8</v>
      </c>
      <c r="F30" s="6">
        <v>4</v>
      </c>
      <c r="G30" s="6">
        <v>1</v>
      </c>
      <c r="H30" s="7">
        <v>5</v>
      </c>
    </row>
    <row r="31" spans="2:8" ht="15">
      <c r="B31" s="5" t="s">
        <v>38</v>
      </c>
      <c r="C31" s="6"/>
      <c r="D31" s="6"/>
      <c r="E31" s="6">
        <v>1</v>
      </c>
      <c r="F31" s="6"/>
      <c r="G31" s="6"/>
      <c r="H31" s="7"/>
    </row>
    <row r="32" spans="2:8" ht="15">
      <c r="B32" s="5" t="s">
        <v>50</v>
      </c>
      <c r="C32" s="6">
        <v>1</v>
      </c>
      <c r="D32" s="6">
        <v>4</v>
      </c>
      <c r="E32" s="6">
        <v>5</v>
      </c>
      <c r="F32" s="6">
        <v>7</v>
      </c>
      <c r="G32" s="6">
        <v>6</v>
      </c>
      <c r="H32" s="7">
        <v>8</v>
      </c>
    </row>
    <row r="33" spans="2:8" ht="15">
      <c r="B33" s="5" t="s">
        <v>38</v>
      </c>
      <c r="C33" s="6"/>
      <c r="D33" s="6"/>
      <c r="E33" s="6"/>
      <c r="F33" s="6"/>
      <c r="G33" s="6"/>
      <c r="H33" s="7">
        <v>1</v>
      </c>
    </row>
    <row r="34" spans="2:8" ht="15">
      <c r="B34" s="5" t="s">
        <v>51</v>
      </c>
      <c r="C34" s="6">
        <v>3</v>
      </c>
      <c r="D34" s="6">
        <v>7</v>
      </c>
      <c r="E34" s="6">
        <v>5</v>
      </c>
      <c r="F34" s="6">
        <v>8</v>
      </c>
      <c r="G34" s="6">
        <v>6</v>
      </c>
      <c r="H34" s="7"/>
    </row>
    <row r="35" spans="2:8" ht="15">
      <c r="B35" s="5" t="s">
        <v>38</v>
      </c>
      <c r="C35" s="6"/>
      <c r="D35" s="6">
        <v>2</v>
      </c>
      <c r="E35" s="6">
        <v>1</v>
      </c>
      <c r="F35" s="6">
        <v>2</v>
      </c>
      <c r="G35" s="6">
        <v>2</v>
      </c>
      <c r="H35" s="7"/>
    </row>
    <row r="36" spans="2:8" ht="15">
      <c r="B36" s="5" t="s">
        <v>52</v>
      </c>
      <c r="C36" s="6"/>
      <c r="D36" s="6">
        <v>7</v>
      </c>
      <c r="E36" s="6"/>
      <c r="F36" s="6"/>
      <c r="G36" s="6">
        <v>8</v>
      </c>
      <c r="H36" s="7"/>
    </row>
    <row r="37" spans="2:8" ht="15">
      <c r="B37" s="5" t="s">
        <v>38</v>
      </c>
      <c r="C37" s="6"/>
      <c r="D37" s="6"/>
      <c r="E37" s="6"/>
      <c r="F37" s="6"/>
      <c r="G37" s="6">
        <v>2</v>
      </c>
      <c r="H37" s="7"/>
    </row>
    <row r="38" spans="2:8" ht="15.75" thickBot="1">
      <c r="B38" s="8" t="s">
        <v>9</v>
      </c>
      <c r="C38" s="9">
        <f aca="true" t="shared" si="2" ref="C38:H38">SUM(C22:C37)</f>
        <v>23</v>
      </c>
      <c r="D38" s="9">
        <f t="shared" si="2"/>
        <v>46</v>
      </c>
      <c r="E38" s="9">
        <f t="shared" si="2"/>
        <v>37</v>
      </c>
      <c r="F38" s="9">
        <f t="shared" si="2"/>
        <v>36</v>
      </c>
      <c r="G38" s="9">
        <f t="shared" si="2"/>
        <v>46</v>
      </c>
      <c r="H38" s="9">
        <f t="shared" si="2"/>
        <v>25</v>
      </c>
    </row>
    <row r="39" ht="15.75" thickBot="1"/>
    <row r="40" spans="2:8" ht="15.75" thickBot="1">
      <c r="B40" s="11" t="s">
        <v>53</v>
      </c>
      <c r="C40" s="12">
        <f aca="true" t="shared" si="3" ref="C40:H40">C16+C20+C38</f>
        <v>42</v>
      </c>
      <c r="D40" s="12">
        <f t="shared" si="3"/>
        <v>90</v>
      </c>
      <c r="E40" s="12">
        <f t="shared" si="3"/>
        <v>65</v>
      </c>
      <c r="F40" s="12">
        <f t="shared" si="3"/>
        <v>91</v>
      </c>
      <c r="G40" s="12">
        <f t="shared" si="3"/>
        <v>88</v>
      </c>
      <c r="H40" s="12">
        <f t="shared" si="3"/>
        <v>45</v>
      </c>
    </row>
    <row r="41" ht="15.75" thickBot="1"/>
    <row r="42" spans="3:8" ht="15">
      <c r="C42" s="2" t="s">
        <v>25</v>
      </c>
      <c r="D42" s="2" t="s">
        <v>26</v>
      </c>
      <c r="E42" s="2" t="s">
        <v>27</v>
      </c>
      <c r="F42" s="2" t="s">
        <v>28</v>
      </c>
      <c r="G42" s="2" t="s">
        <v>29</v>
      </c>
      <c r="H42" s="3" t="s">
        <v>30</v>
      </c>
    </row>
    <row r="43" spans="3:8" ht="15">
      <c r="C43" s="6" t="s">
        <v>31</v>
      </c>
      <c r="D43" s="6" t="s">
        <v>32</v>
      </c>
      <c r="E43" s="6" t="s">
        <v>33</v>
      </c>
      <c r="F43" s="6" t="s">
        <v>34</v>
      </c>
      <c r="G43" s="6" t="s">
        <v>35</v>
      </c>
      <c r="H43" s="7" t="s">
        <v>36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H49"/>
  <sheetViews>
    <sheetView workbookViewId="0" topLeftCell="A19">
      <selection activeCell="N17" sqref="N17"/>
    </sheetView>
  </sheetViews>
  <sheetFormatPr defaultColWidth="11.421875" defaultRowHeight="12.75"/>
  <cols>
    <col min="1" max="1" width="7.00390625" style="4" customWidth="1"/>
    <col min="2" max="2" width="11.421875" style="4" bestFit="1" customWidth="1"/>
    <col min="3" max="3" width="8.421875" style="10" bestFit="1" customWidth="1"/>
    <col min="4" max="4" width="6.28125" style="10" bestFit="1" customWidth="1"/>
    <col min="5" max="5" width="6.7109375" style="10" bestFit="1" customWidth="1"/>
    <col min="6" max="6" width="7.140625" style="10" bestFit="1" customWidth="1"/>
    <col min="7" max="8" width="9.00390625" style="10" bestFit="1" customWidth="1"/>
    <col min="9" max="16384" width="8.8515625" style="4" customWidth="1"/>
  </cols>
  <sheetData>
    <row r="1" spans="2:8" ht="15">
      <c r="B1" s="1"/>
      <c r="C1" s="2" t="s">
        <v>25</v>
      </c>
      <c r="D1" s="2" t="s">
        <v>26</v>
      </c>
      <c r="E1" s="2" t="s">
        <v>27</v>
      </c>
      <c r="F1" s="2" t="s">
        <v>28</v>
      </c>
      <c r="G1" s="2" t="s">
        <v>29</v>
      </c>
      <c r="H1" s="3" t="s">
        <v>30</v>
      </c>
    </row>
    <row r="2" spans="2:8" ht="15">
      <c r="B2" s="5"/>
      <c r="C2" s="6" t="s">
        <v>31</v>
      </c>
      <c r="D2" s="6" t="s">
        <v>32</v>
      </c>
      <c r="E2" s="6" t="s">
        <v>33</v>
      </c>
      <c r="F2" s="6" t="s">
        <v>34</v>
      </c>
      <c r="G2" s="6" t="s">
        <v>35</v>
      </c>
      <c r="H2" s="7" t="s">
        <v>36</v>
      </c>
    </row>
    <row r="3" spans="2:8" ht="15">
      <c r="B3" s="5"/>
      <c r="C3" s="6"/>
      <c r="D3" s="6"/>
      <c r="E3" s="6"/>
      <c r="F3" s="6"/>
      <c r="G3" s="6"/>
      <c r="H3" s="7"/>
    </row>
    <row r="4" spans="2:8" ht="15">
      <c r="B4" s="5" t="s">
        <v>37</v>
      </c>
      <c r="C4" s="6"/>
      <c r="D4" s="6">
        <v>7</v>
      </c>
      <c r="E4" s="6">
        <v>4</v>
      </c>
      <c r="F4" s="6">
        <v>8</v>
      </c>
      <c r="G4" s="6">
        <v>2</v>
      </c>
      <c r="H4" s="7">
        <v>5</v>
      </c>
    </row>
    <row r="5" spans="2:8" ht="15">
      <c r="B5" s="5" t="s">
        <v>38</v>
      </c>
      <c r="C5" s="6"/>
      <c r="D5" s="6">
        <v>2</v>
      </c>
      <c r="E5" s="6"/>
      <c r="F5" s="6">
        <v>2</v>
      </c>
      <c r="G5" s="6"/>
      <c r="H5" s="7">
        <v>1</v>
      </c>
    </row>
    <row r="6" spans="2:8" ht="15">
      <c r="B6" s="5" t="s">
        <v>39</v>
      </c>
      <c r="C6" s="6">
        <v>3</v>
      </c>
      <c r="D6" s="6">
        <v>7</v>
      </c>
      <c r="E6" s="6">
        <v>5</v>
      </c>
      <c r="F6" s="6">
        <v>8</v>
      </c>
      <c r="G6" s="6"/>
      <c r="H6" s="7"/>
    </row>
    <row r="7" spans="2:8" ht="15">
      <c r="B7" s="5" t="s">
        <v>38</v>
      </c>
      <c r="C7" s="6"/>
      <c r="D7" s="6">
        <v>1</v>
      </c>
      <c r="E7" s="6"/>
      <c r="F7" s="6">
        <v>2</v>
      </c>
      <c r="G7" s="6"/>
      <c r="H7" s="7"/>
    </row>
    <row r="8" spans="2:8" ht="15">
      <c r="B8" s="5" t="s">
        <v>54</v>
      </c>
      <c r="C8" s="6"/>
      <c r="D8" s="6">
        <v>6</v>
      </c>
      <c r="E8" s="6"/>
      <c r="F8" s="6">
        <v>8</v>
      </c>
      <c r="G8" s="6">
        <v>7</v>
      </c>
      <c r="H8" s="7">
        <v>3</v>
      </c>
    </row>
    <row r="9" spans="2:8" ht="15">
      <c r="B9" s="5" t="s">
        <v>38</v>
      </c>
      <c r="C9" s="6"/>
      <c r="D9" s="6"/>
      <c r="E9" s="6"/>
      <c r="F9" s="6"/>
      <c r="G9" s="6"/>
      <c r="H9" s="7"/>
    </row>
    <row r="10" spans="2:8" ht="15">
      <c r="B10" s="5" t="s">
        <v>40</v>
      </c>
      <c r="C10" s="6">
        <v>1</v>
      </c>
      <c r="D10" s="6">
        <v>7</v>
      </c>
      <c r="E10" s="6">
        <v>2</v>
      </c>
      <c r="F10" s="6">
        <v>8</v>
      </c>
      <c r="G10" s="6">
        <v>5</v>
      </c>
      <c r="H10" s="7">
        <v>6</v>
      </c>
    </row>
    <row r="11" spans="2:8" ht="15">
      <c r="B11" s="5" t="s">
        <v>38</v>
      </c>
      <c r="C11" s="6"/>
      <c r="D11" s="6"/>
      <c r="E11" s="6"/>
      <c r="F11" s="6">
        <v>1</v>
      </c>
      <c r="G11" s="6"/>
      <c r="H11" s="7"/>
    </row>
    <row r="12" spans="2:8" ht="15">
      <c r="B12" s="5" t="s">
        <v>41</v>
      </c>
      <c r="C12" s="6">
        <v>8</v>
      </c>
      <c r="D12" s="6">
        <v>4</v>
      </c>
      <c r="E12" s="6">
        <v>6</v>
      </c>
      <c r="F12" s="6">
        <v>3</v>
      </c>
      <c r="G12" s="6"/>
      <c r="H12" s="7">
        <v>7</v>
      </c>
    </row>
    <row r="13" spans="2:8" ht="15">
      <c r="B13" s="5" t="s">
        <v>38</v>
      </c>
      <c r="C13" s="6"/>
      <c r="D13" s="6"/>
      <c r="E13" s="6"/>
      <c r="F13" s="6"/>
      <c r="G13" s="6"/>
      <c r="H13" s="7"/>
    </row>
    <row r="14" spans="2:8" ht="15">
      <c r="B14" s="5" t="s">
        <v>42</v>
      </c>
      <c r="C14" s="6"/>
      <c r="D14" s="6">
        <v>3</v>
      </c>
      <c r="E14" s="6">
        <v>8</v>
      </c>
      <c r="F14" s="6">
        <v>7</v>
      </c>
      <c r="G14" s="6">
        <v>5</v>
      </c>
      <c r="H14" s="7"/>
    </row>
    <row r="15" spans="2:8" ht="15">
      <c r="B15" s="5" t="s">
        <v>38</v>
      </c>
      <c r="C15" s="6"/>
      <c r="D15" s="6"/>
      <c r="E15" s="6"/>
      <c r="F15" s="6"/>
      <c r="G15" s="6"/>
      <c r="H15" s="7"/>
    </row>
    <row r="16" spans="2:8" ht="15">
      <c r="B16" s="5" t="s">
        <v>57</v>
      </c>
      <c r="C16" s="6"/>
      <c r="D16" s="6">
        <v>8</v>
      </c>
      <c r="E16" s="6">
        <v>3</v>
      </c>
      <c r="F16" s="6"/>
      <c r="G16" s="6">
        <v>7</v>
      </c>
      <c r="H16" s="7">
        <v>5</v>
      </c>
    </row>
    <row r="17" spans="2:8" ht="15">
      <c r="B17" s="5" t="s">
        <v>38</v>
      </c>
      <c r="C17" s="6"/>
      <c r="D17" s="6">
        <v>3</v>
      </c>
      <c r="E17" s="6">
        <v>1</v>
      </c>
      <c r="F17" s="6"/>
      <c r="G17" s="6">
        <v>4</v>
      </c>
      <c r="H17" s="7">
        <v>1</v>
      </c>
    </row>
    <row r="18" spans="2:8" ht="15">
      <c r="B18" s="5" t="s">
        <v>56</v>
      </c>
      <c r="C18" s="6">
        <v>6</v>
      </c>
      <c r="D18" s="6">
        <v>4</v>
      </c>
      <c r="E18" s="6">
        <v>5</v>
      </c>
      <c r="F18" s="6">
        <v>3</v>
      </c>
      <c r="G18" s="6">
        <v>8</v>
      </c>
      <c r="H18" s="7">
        <v>7</v>
      </c>
    </row>
    <row r="19" spans="2:8" ht="15">
      <c r="B19" s="5" t="s">
        <v>38</v>
      </c>
      <c r="C19" s="6"/>
      <c r="D19" s="6"/>
      <c r="E19" s="6"/>
      <c r="F19" s="6"/>
      <c r="G19" s="6"/>
      <c r="H19" s="7"/>
    </row>
    <row r="20" spans="2:8" ht="15">
      <c r="B20" s="5" t="s">
        <v>43</v>
      </c>
      <c r="C20" s="6"/>
      <c r="D20" s="6">
        <v>4</v>
      </c>
      <c r="E20" s="6">
        <v>7</v>
      </c>
      <c r="F20" s="6">
        <v>8</v>
      </c>
      <c r="G20" s="6">
        <v>6</v>
      </c>
      <c r="H20" s="7"/>
    </row>
    <row r="21" spans="2:8" ht="15">
      <c r="B21" s="5" t="s">
        <v>38</v>
      </c>
      <c r="C21" s="6"/>
      <c r="D21" s="6"/>
      <c r="E21" s="6"/>
      <c r="F21" s="6">
        <v>1</v>
      </c>
      <c r="G21" s="6"/>
      <c r="H21" s="7"/>
    </row>
    <row r="22" spans="2:8" ht="15.75" thickBot="1">
      <c r="B22" s="8" t="s">
        <v>8</v>
      </c>
      <c r="C22" s="9">
        <f aca="true" t="shared" si="0" ref="C22:H22">SUM(C4:C21)</f>
        <v>18</v>
      </c>
      <c r="D22" s="9">
        <f t="shared" si="0"/>
        <v>56</v>
      </c>
      <c r="E22" s="9">
        <f t="shared" si="0"/>
        <v>41</v>
      </c>
      <c r="F22" s="9">
        <f t="shared" si="0"/>
        <v>59</v>
      </c>
      <c r="G22" s="9">
        <f t="shared" si="0"/>
        <v>44</v>
      </c>
      <c r="H22" s="9">
        <f t="shared" si="0"/>
        <v>35</v>
      </c>
    </row>
    <row r="23" ht="15.75" thickBot="1"/>
    <row r="24" spans="2:8" ht="15">
      <c r="B24" s="1" t="s">
        <v>44</v>
      </c>
      <c r="C24" s="2"/>
      <c r="D24" s="2">
        <v>8</v>
      </c>
      <c r="E24" s="2">
        <v>7</v>
      </c>
      <c r="F24" s="2"/>
      <c r="G24" s="2">
        <v>6</v>
      </c>
      <c r="H24" s="3">
        <v>5</v>
      </c>
    </row>
    <row r="25" spans="2:8" ht="15">
      <c r="B25" s="5" t="s">
        <v>38</v>
      </c>
      <c r="C25" s="6"/>
      <c r="D25" s="6"/>
      <c r="E25" s="6"/>
      <c r="F25" s="6"/>
      <c r="G25" s="6"/>
      <c r="H25" s="7"/>
    </row>
    <row r="26" spans="2:8" ht="15.75" thickBot="1">
      <c r="B26" s="8" t="s">
        <v>12</v>
      </c>
      <c r="C26" s="9">
        <f aca="true" t="shared" si="1" ref="C26:H26">SUM(C24:C25)</f>
        <v>0</v>
      </c>
      <c r="D26" s="9">
        <f t="shared" si="1"/>
        <v>8</v>
      </c>
      <c r="E26" s="9">
        <f t="shared" si="1"/>
        <v>7</v>
      </c>
      <c r="F26" s="9">
        <f t="shared" si="1"/>
        <v>0</v>
      </c>
      <c r="G26" s="9">
        <f t="shared" si="1"/>
        <v>6</v>
      </c>
      <c r="H26" s="9">
        <f t="shared" si="1"/>
        <v>5</v>
      </c>
    </row>
    <row r="27" ht="15.75" thickBot="1"/>
    <row r="28" spans="2:8" ht="15">
      <c r="B28" s="1" t="s">
        <v>45</v>
      </c>
      <c r="C28" s="2"/>
      <c r="D28" s="2">
        <v>8</v>
      </c>
      <c r="E28" s="2">
        <v>7</v>
      </c>
      <c r="F28" s="2">
        <v>1</v>
      </c>
      <c r="G28" s="2">
        <v>6</v>
      </c>
      <c r="H28" s="3">
        <v>2</v>
      </c>
    </row>
    <row r="29" spans="2:8" ht="15">
      <c r="B29" s="5" t="s">
        <v>38</v>
      </c>
      <c r="C29" s="6"/>
      <c r="D29" s="6">
        <v>1</v>
      </c>
      <c r="E29" s="6"/>
      <c r="F29" s="6"/>
      <c r="G29" s="6"/>
      <c r="H29" s="7"/>
    </row>
    <row r="30" spans="2:8" ht="15">
      <c r="B30" s="5" t="s">
        <v>46</v>
      </c>
      <c r="C30" s="6"/>
      <c r="D30" s="6">
        <v>4</v>
      </c>
      <c r="E30" s="6">
        <v>8</v>
      </c>
      <c r="F30" s="6">
        <v>5</v>
      </c>
      <c r="G30" s="6">
        <v>6</v>
      </c>
      <c r="H30" s="7">
        <v>3</v>
      </c>
    </row>
    <row r="31" spans="2:8" ht="15">
      <c r="B31" s="5" t="s">
        <v>38</v>
      </c>
      <c r="C31" s="6"/>
      <c r="D31" s="6"/>
      <c r="E31" s="6">
        <v>3</v>
      </c>
      <c r="F31" s="6"/>
      <c r="G31" s="6"/>
      <c r="H31" s="7"/>
    </row>
    <row r="32" spans="2:8" ht="15">
      <c r="B32" s="5" t="s">
        <v>47</v>
      </c>
      <c r="C32" s="6"/>
      <c r="D32" s="6">
        <v>5</v>
      </c>
      <c r="E32" s="6">
        <v>8</v>
      </c>
      <c r="F32" s="6"/>
      <c r="G32" s="6">
        <v>4</v>
      </c>
      <c r="H32" s="7">
        <v>7</v>
      </c>
    </row>
    <row r="33" spans="2:8" ht="15">
      <c r="B33" s="5" t="s">
        <v>38</v>
      </c>
      <c r="C33" s="6"/>
      <c r="D33" s="6"/>
      <c r="E33" s="6">
        <v>1</v>
      </c>
      <c r="F33" s="6"/>
      <c r="G33" s="6"/>
      <c r="H33" s="7"/>
    </row>
    <row r="34" spans="2:8" ht="15">
      <c r="B34" s="5" t="s">
        <v>48</v>
      </c>
      <c r="C34" s="6"/>
      <c r="D34" s="6"/>
      <c r="E34" s="6">
        <v>7</v>
      </c>
      <c r="F34" s="6"/>
      <c r="G34" s="6">
        <v>8</v>
      </c>
      <c r="H34" s="7"/>
    </row>
    <row r="35" spans="2:8" ht="15">
      <c r="B35" s="5" t="s">
        <v>38</v>
      </c>
      <c r="C35" s="6"/>
      <c r="D35" s="6"/>
      <c r="E35" s="6"/>
      <c r="F35" s="6"/>
      <c r="G35" s="6"/>
      <c r="H35" s="7"/>
    </row>
    <row r="36" spans="2:8" ht="15">
      <c r="B36" s="5" t="s">
        <v>49</v>
      </c>
      <c r="C36" s="6">
        <v>4</v>
      </c>
      <c r="D36" s="6">
        <v>5</v>
      </c>
      <c r="E36" s="6">
        <v>7</v>
      </c>
      <c r="F36" s="6"/>
      <c r="G36" s="6">
        <v>6</v>
      </c>
      <c r="H36" s="7">
        <v>8</v>
      </c>
    </row>
    <row r="37" spans="2:8" ht="15">
      <c r="B37" s="5" t="s">
        <v>38</v>
      </c>
      <c r="C37" s="6"/>
      <c r="D37" s="6"/>
      <c r="E37" s="6">
        <v>2</v>
      </c>
      <c r="F37" s="6"/>
      <c r="G37" s="6">
        <v>1</v>
      </c>
      <c r="H37" s="7">
        <v>2</v>
      </c>
    </row>
    <row r="38" spans="2:8" ht="15">
      <c r="B38" s="5" t="s">
        <v>50</v>
      </c>
      <c r="C38" s="6">
        <v>5</v>
      </c>
      <c r="D38" s="6">
        <v>8</v>
      </c>
      <c r="E38" s="6">
        <v>7</v>
      </c>
      <c r="F38" s="6">
        <v>2</v>
      </c>
      <c r="G38" s="6">
        <v>6</v>
      </c>
      <c r="H38" s="7"/>
    </row>
    <row r="39" spans="2:8" ht="15">
      <c r="B39" s="5" t="s">
        <v>38</v>
      </c>
      <c r="C39" s="6">
        <v>1</v>
      </c>
      <c r="D39" s="6">
        <v>1</v>
      </c>
      <c r="E39" s="6">
        <v>1</v>
      </c>
      <c r="F39" s="6"/>
      <c r="G39" s="6">
        <v>1</v>
      </c>
      <c r="H39" s="7"/>
    </row>
    <row r="40" spans="2:8" ht="15">
      <c r="B40" s="5" t="s">
        <v>51</v>
      </c>
      <c r="C40" s="6"/>
      <c r="D40" s="6">
        <v>8</v>
      </c>
      <c r="E40" s="6">
        <v>7</v>
      </c>
      <c r="F40" s="6">
        <v>1</v>
      </c>
      <c r="G40" s="6">
        <v>3</v>
      </c>
      <c r="H40" s="7"/>
    </row>
    <row r="41" spans="2:8" ht="15">
      <c r="B41" s="5" t="s">
        <v>38</v>
      </c>
      <c r="C41" s="6"/>
      <c r="D41" s="6"/>
      <c r="E41" s="6"/>
      <c r="F41" s="6"/>
      <c r="G41" s="6"/>
      <c r="H41" s="7"/>
    </row>
    <row r="42" spans="2:8" ht="15">
      <c r="B42" s="5" t="s">
        <v>52</v>
      </c>
      <c r="C42" s="6"/>
      <c r="D42" s="6">
        <v>2</v>
      </c>
      <c r="E42" s="6">
        <v>4</v>
      </c>
      <c r="F42" s="6">
        <v>8</v>
      </c>
      <c r="G42" s="6">
        <v>7</v>
      </c>
      <c r="H42" s="7"/>
    </row>
    <row r="43" spans="2:8" ht="15">
      <c r="B43" s="5" t="s">
        <v>38</v>
      </c>
      <c r="C43" s="6"/>
      <c r="D43" s="6"/>
      <c r="E43" s="6"/>
      <c r="F43" s="6"/>
      <c r="G43" s="6"/>
      <c r="H43" s="7"/>
    </row>
    <row r="44" spans="2:8" ht="15.75" thickBot="1">
      <c r="B44" s="8" t="s">
        <v>9</v>
      </c>
      <c r="C44" s="9">
        <f aca="true" t="shared" si="2" ref="C44:H44">SUM(C28:C43)</f>
        <v>10</v>
      </c>
      <c r="D44" s="9">
        <f t="shared" si="2"/>
        <v>42</v>
      </c>
      <c r="E44" s="9">
        <f t="shared" si="2"/>
        <v>62</v>
      </c>
      <c r="F44" s="9">
        <f t="shared" si="2"/>
        <v>17</v>
      </c>
      <c r="G44" s="9">
        <f t="shared" si="2"/>
        <v>48</v>
      </c>
      <c r="H44" s="9">
        <f t="shared" si="2"/>
        <v>22</v>
      </c>
    </row>
    <row r="45" ht="15.75" thickBot="1"/>
    <row r="46" spans="2:8" ht="15.75" thickBot="1">
      <c r="B46" s="11" t="s">
        <v>53</v>
      </c>
      <c r="C46" s="12">
        <f aca="true" t="shared" si="3" ref="C46:H46">C22+C26+C44</f>
        <v>28</v>
      </c>
      <c r="D46" s="12">
        <f t="shared" si="3"/>
        <v>106</v>
      </c>
      <c r="E46" s="12">
        <f t="shared" si="3"/>
        <v>110</v>
      </c>
      <c r="F46" s="12">
        <f t="shared" si="3"/>
        <v>76</v>
      </c>
      <c r="G46" s="12">
        <f t="shared" si="3"/>
        <v>98</v>
      </c>
      <c r="H46" s="12">
        <f t="shared" si="3"/>
        <v>62</v>
      </c>
    </row>
    <row r="47" ht="15.75" thickBot="1"/>
    <row r="48" spans="3:8" ht="15">
      <c r="C48" s="2" t="s">
        <v>25</v>
      </c>
      <c r="D48" s="2" t="s">
        <v>26</v>
      </c>
      <c r="E48" s="2" t="s">
        <v>27</v>
      </c>
      <c r="F48" s="2" t="s">
        <v>28</v>
      </c>
      <c r="G48" s="2" t="s">
        <v>29</v>
      </c>
      <c r="H48" s="3" t="s">
        <v>30</v>
      </c>
    </row>
    <row r="49" spans="3:8" ht="15">
      <c r="C49" s="6" t="s">
        <v>31</v>
      </c>
      <c r="D49" s="6" t="s">
        <v>32</v>
      </c>
      <c r="E49" s="6" t="s">
        <v>33</v>
      </c>
      <c r="F49" s="6" t="s">
        <v>34</v>
      </c>
      <c r="G49" s="6" t="s">
        <v>35</v>
      </c>
      <c r="H49" s="7" t="s">
        <v>36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K49"/>
  <sheetViews>
    <sheetView workbookViewId="0" topLeftCell="A1">
      <selection activeCell="G14" sqref="G14"/>
    </sheetView>
  </sheetViews>
  <sheetFormatPr defaultColWidth="11.421875" defaultRowHeight="12.75"/>
  <cols>
    <col min="1" max="1" width="7.00390625" style="4" customWidth="1"/>
    <col min="2" max="2" width="11.421875" style="4" bestFit="1" customWidth="1"/>
    <col min="3" max="8" width="8.8515625" style="10" customWidth="1"/>
    <col min="9" max="16384" width="8.8515625" style="4" customWidth="1"/>
  </cols>
  <sheetData>
    <row r="1" spans="2:8" ht="15">
      <c r="B1" s="1"/>
      <c r="C1" s="2" t="s">
        <v>25</v>
      </c>
      <c r="D1" s="2" t="s">
        <v>26</v>
      </c>
      <c r="E1" s="2" t="s">
        <v>27</v>
      </c>
      <c r="F1" s="2" t="s">
        <v>28</v>
      </c>
      <c r="G1" s="2" t="s">
        <v>29</v>
      </c>
      <c r="H1" s="3" t="s">
        <v>30</v>
      </c>
    </row>
    <row r="2" spans="2:8" ht="15">
      <c r="B2" s="5"/>
      <c r="C2" s="6" t="s">
        <v>31</v>
      </c>
      <c r="D2" s="6" t="s">
        <v>32</v>
      </c>
      <c r="E2" s="6" t="s">
        <v>33</v>
      </c>
      <c r="F2" s="6" t="s">
        <v>34</v>
      </c>
      <c r="G2" s="6" t="s">
        <v>35</v>
      </c>
      <c r="H2" s="7" t="s">
        <v>36</v>
      </c>
    </row>
    <row r="3" spans="2:8" ht="15">
      <c r="B3" s="5"/>
      <c r="C3" s="6"/>
      <c r="D3" s="6"/>
      <c r="E3" s="6"/>
      <c r="F3" s="6"/>
      <c r="G3" s="6"/>
      <c r="H3" s="7"/>
    </row>
    <row r="4" spans="2:8" ht="15">
      <c r="B4" s="5" t="s">
        <v>37</v>
      </c>
      <c r="C4" s="6"/>
      <c r="D4" s="6">
        <v>7</v>
      </c>
      <c r="E4" s="6">
        <v>5</v>
      </c>
      <c r="F4" s="6">
        <v>4</v>
      </c>
      <c r="G4" s="6"/>
      <c r="H4" s="7">
        <v>8</v>
      </c>
    </row>
    <row r="5" spans="2:8" ht="15">
      <c r="B5" s="5" t="s">
        <v>38</v>
      </c>
      <c r="C5" s="6"/>
      <c r="D5" s="6"/>
      <c r="E5" s="6"/>
      <c r="F5" s="6"/>
      <c r="G5" s="6"/>
      <c r="H5" s="7">
        <v>1</v>
      </c>
    </row>
    <row r="6" spans="2:8" ht="15">
      <c r="B6" s="5" t="s">
        <v>39</v>
      </c>
      <c r="C6" s="6"/>
      <c r="D6" s="6">
        <v>6</v>
      </c>
      <c r="E6" s="6">
        <v>4</v>
      </c>
      <c r="F6" s="6">
        <v>2</v>
      </c>
      <c r="G6" s="6">
        <v>5</v>
      </c>
      <c r="H6" s="7">
        <v>8</v>
      </c>
    </row>
    <row r="7" spans="2:8" ht="15">
      <c r="B7" s="5" t="s">
        <v>38</v>
      </c>
      <c r="C7" s="6"/>
      <c r="D7" s="6"/>
      <c r="E7" s="6"/>
      <c r="F7" s="6"/>
      <c r="G7" s="6"/>
      <c r="H7" s="7">
        <v>1</v>
      </c>
    </row>
    <row r="8" spans="2:8" ht="15">
      <c r="B8" s="5" t="s">
        <v>54</v>
      </c>
      <c r="C8" s="6">
        <v>7</v>
      </c>
      <c r="D8" s="6">
        <v>4</v>
      </c>
      <c r="E8" s="6">
        <v>5</v>
      </c>
      <c r="F8" s="6"/>
      <c r="G8" s="6">
        <v>6</v>
      </c>
      <c r="H8" s="7">
        <v>8</v>
      </c>
    </row>
    <row r="9" spans="2:8" ht="15">
      <c r="B9" s="5" t="s">
        <v>38</v>
      </c>
      <c r="C9" s="6"/>
      <c r="D9" s="6"/>
      <c r="E9" s="6"/>
      <c r="F9" s="6"/>
      <c r="G9" s="6"/>
      <c r="H9" s="7"/>
    </row>
    <row r="10" spans="2:8" ht="15">
      <c r="B10" s="5" t="s">
        <v>40</v>
      </c>
      <c r="C10" s="6"/>
      <c r="D10" s="6">
        <v>2</v>
      </c>
      <c r="E10" s="6">
        <v>7</v>
      </c>
      <c r="F10" s="6">
        <v>3</v>
      </c>
      <c r="G10" s="6">
        <v>5</v>
      </c>
      <c r="H10" s="7">
        <v>8</v>
      </c>
    </row>
    <row r="11" spans="2:8" ht="15">
      <c r="B11" s="5" t="s">
        <v>38</v>
      </c>
      <c r="C11" s="6"/>
      <c r="D11" s="6"/>
      <c r="E11" s="6"/>
      <c r="F11" s="6"/>
      <c r="G11" s="6"/>
      <c r="H11" s="7"/>
    </row>
    <row r="12" spans="2:8" ht="15">
      <c r="B12" s="5" t="s">
        <v>41</v>
      </c>
      <c r="C12" s="6"/>
      <c r="D12" s="6"/>
      <c r="E12" s="6">
        <v>4</v>
      </c>
      <c r="F12" s="6">
        <v>7</v>
      </c>
      <c r="G12" s="6">
        <v>5</v>
      </c>
      <c r="H12" s="7">
        <v>8</v>
      </c>
    </row>
    <row r="13" spans="2:8" ht="15">
      <c r="B13" s="5" t="s">
        <v>38</v>
      </c>
      <c r="C13" s="6"/>
      <c r="D13" s="6"/>
      <c r="E13" s="6"/>
      <c r="F13" s="6"/>
      <c r="G13" s="6"/>
      <c r="H13" s="7"/>
    </row>
    <row r="14" spans="2:8" ht="15">
      <c r="B14" s="5" t="s">
        <v>42</v>
      </c>
      <c r="C14" s="6"/>
      <c r="D14" s="6">
        <v>6</v>
      </c>
      <c r="E14" s="6">
        <v>7</v>
      </c>
      <c r="F14" s="6"/>
      <c r="G14" s="6">
        <v>5</v>
      </c>
      <c r="H14" s="7">
        <v>8</v>
      </c>
    </row>
    <row r="15" spans="2:8" ht="15">
      <c r="B15" s="5" t="s">
        <v>38</v>
      </c>
      <c r="C15" s="6"/>
      <c r="D15" s="6"/>
      <c r="E15" s="6"/>
      <c r="F15" s="6"/>
      <c r="G15" s="6"/>
      <c r="H15" s="7"/>
    </row>
    <row r="16" spans="2:8" ht="15">
      <c r="B16" s="5" t="s">
        <v>58</v>
      </c>
      <c r="C16" s="6"/>
      <c r="D16" s="6">
        <v>4</v>
      </c>
      <c r="E16" s="6">
        <v>7</v>
      </c>
      <c r="F16" s="6"/>
      <c r="G16" s="6">
        <v>5</v>
      </c>
      <c r="H16" s="7">
        <v>8</v>
      </c>
    </row>
    <row r="17" spans="2:8" ht="15">
      <c r="B17" s="5" t="s">
        <v>38</v>
      </c>
      <c r="C17" s="6"/>
      <c r="D17" s="6"/>
      <c r="E17" s="6"/>
      <c r="F17" s="6"/>
      <c r="G17" s="6"/>
      <c r="H17" s="7">
        <v>1</v>
      </c>
    </row>
    <row r="18" spans="2:8" ht="15">
      <c r="B18" s="5" t="s">
        <v>56</v>
      </c>
      <c r="C18" s="6"/>
      <c r="D18" s="6"/>
      <c r="E18" s="6"/>
      <c r="F18" s="6">
        <v>7</v>
      </c>
      <c r="G18" s="6">
        <v>8</v>
      </c>
      <c r="H18" s="7"/>
    </row>
    <row r="19" spans="2:8" ht="15">
      <c r="B19" s="5" t="s">
        <v>38</v>
      </c>
      <c r="C19" s="6"/>
      <c r="D19" s="6"/>
      <c r="E19" s="6"/>
      <c r="F19" s="6"/>
      <c r="G19" s="6"/>
      <c r="H19" s="7"/>
    </row>
    <row r="20" spans="2:8" ht="15">
      <c r="B20" s="5" t="s">
        <v>62</v>
      </c>
      <c r="C20" s="6"/>
      <c r="D20" s="6">
        <v>7</v>
      </c>
      <c r="E20" s="6">
        <v>6</v>
      </c>
      <c r="F20" s="6"/>
      <c r="G20" s="6">
        <v>8</v>
      </c>
      <c r="H20" s="7"/>
    </row>
    <row r="21" spans="2:8" ht="15">
      <c r="B21" s="5" t="s">
        <v>38</v>
      </c>
      <c r="C21" s="6"/>
      <c r="D21" s="6"/>
      <c r="E21" s="6"/>
      <c r="F21" s="6"/>
      <c r="G21" s="6">
        <v>2</v>
      </c>
      <c r="H21" s="7"/>
    </row>
    <row r="22" spans="2:8" ht="15.75" thickBot="1">
      <c r="B22" s="8" t="s">
        <v>8</v>
      </c>
      <c r="C22" s="9">
        <f aca="true" t="shared" si="0" ref="C22:H22">SUM(C4:C21)</f>
        <v>7</v>
      </c>
      <c r="D22" s="9">
        <f t="shared" si="0"/>
        <v>36</v>
      </c>
      <c r="E22" s="9">
        <f t="shared" si="0"/>
        <v>45</v>
      </c>
      <c r="F22" s="9">
        <f t="shared" si="0"/>
        <v>23</v>
      </c>
      <c r="G22" s="9">
        <f t="shared" si="0"/>
        <v>49</v>
      </c>
      <c r="H22" s="9">
        <f t="shared" si="0"/>
        <v>59</v>
      </c>
    </row>
    <row r="23" ht="15.75" thickBot="1"/>
    <row r="24" spans="2:11" ht="15">
      <c r="B24" s="1" t="s">
        <v>44</v>
      </c>
      <c r="C24" s="2"/>
      <c r="D24" s="2">
        <v>7</v>
      </c>
      <c r="E24" s="2">
        <v>6</v>
      </c>
      <c r="F24" s="2"/>
      <c r="G24" s="2">
        <v>5</v>
      </c>
      <c r="H24" s="3">
        <v>8</v>
      </c>
      <c r="K24"/>
    </row>
    <row r="25" spans="2:8" ht="15">
      <c r="B25" s="5" t="s">
        <v>38</v>
      </c>
      <c r="C25" s="6"/>
      <c r="D25" s="6"/>
      <c r="E25" s="6"/>
      <c r="F25" s="6"/>
      <c r="G25" s="6"/>
      <c r="H25" s="7">
        <v>1</v>
      </c>
    </row>
    <row r="26" spans="2:8" ht="15.75" thickBot="1">
      <c r="B26" s="8" t="s">
        <v>12</v>
      </c>
      <c r="C26" s="9">
        <f aca="true" t="shared" si="1" ref="C26:H26">SUM(C24:C25)</f>
        <v>0</v>
      </c>
      <c r="D26" s="9">
        <f t="shared" si="1"/>
        <v>7</v>
      </c>
      <c r="E26" s="9">
        <f t="shared" si="1"/>
        <v>6</v>
      </c>
      <c r="F26" s="9">
        <f t="shared" si="1"/>
        <v>0</v>
      </c>
      <c r="G26" s="9">
        <f t="shared" si="1"/>
        <v>5</v>
      </c>
      <c r="H26" s="9">
        <f t="shared" si="1"/>
        <v>9</v>
      </c>
    </row>
    <row r="27" ht="15.75" thickBot="1"/>
    <row r="28" spans="2:8" ht="15">
      <c r="B28" s="1" t="s">
        <v>45</v>
      </c>
      <c r="C28" s="2"/>
      <c r="D28" s="2"/>
      <c r="E28" s="2">
        <v>8</v>
      </c>
      <c r="F28" s="2"/>
      <c r="G28" s="2"/>
      <c r="H28" s="3"/>
    </row>
    <row r="29" spans="2:8" ht="15">
      <c r="B29" s="5" t="s">
        <v>38</v>
      </c>
      <c r="C29" s="6"/>
      <c r="D29" s="6"/>
      <c r="E29" s="6"/>
      <c r="F29" s="6"/>
      <c r="G29" s="6"/>
      <c r="H29" s="7"/>
    </row>
    <row r="30" spans="2:8" ht="15">
      <c r="B30" s="5" t="s">
        <v>46</v>
      </c>
      <c r="C30" s="6"/>
      <c r="D30" s="6">
        <v>6</v>
      </c>
      <c r="E30" s="6">
        <v>7</v>
      </c>
      <c r="F30" s="6"/>
      <c r="G30" s="6">
        <v>5</v>
      </c>
      <c r="H30" s="7">
        <v>8</v>
      </c>
    </row>
    <row r="31" spans="2:8" ht="15">
      <c r="B31" s="5" t="s">
        <v>38</v>
      </c>
      <c r="C31" s="6"/>
      <c r="D31" s="6"/>
      <c r="E31" s="6"/>
      <c r="F31" s="6"/>
      <c r="G31" s="6"/>
      <c r="H31" s="7"/>
    </row>
    <row r="32" spans="2:8" ht="15">
      <c r="B32" s="5" t="s">
        <v>47</v>
      </c>
      <c r="C32" s="6"/>
      <c r="D32" s="6"/>
      <c r="E32" s="6">
        <v>8</v>
      </c>
      <c r="F32" s="6"/>
      <c r="G32" s="6">
        <v>6</v>
      </c>
      <c r="H32" s="7">
        <v>7</v>
      </c>
    </row>
    <row r="33" spans="2:8" ht="15">
      <c r="B33" s="5" t="s">
        <v>38</v>
      </c>
      <c r="C33" s="6"/>
      <c r="D33" s="6"/>
      <c r="E33" s="6"/>
      <c r="F33" s="6"/>
      <c r="G33" s="6"/>
      <c r="H33" s="7"/>
    </row>
    <row r="34" spans="2:8" ht="15">
      <c r="B34" s="5" t="s">
        <v>48</v>
      </c>
      <c r="C34" s="6"/>
      <c r="D34" s="6"/>
      <c r="E34" s="6">
        <v>8</v>
      </c>
      <c r="F34" s="6"/>
      <c r="G34" s="6">
        <v>7</v>
      </c>
      <c r="H34" s="7"/>
    </row>
    <row r="35" spans="2:8" ht="15">
      <c r="B35" s="5" t="s">
        <v>38</v>
      </c>
      <c r="C35" s="6"/>
      <c r="D35" s="6"/>
      <c r="E35" s="6"/>
      <c r="F35" s="6"/>
      <c r="G35" s="6"/>
      <c r="H35" s="7"/>
    </row>
    <row r="36" spans="2:8" ht="15">
      <c r="B36" s="5" t="s">
        <v>49</v>
      </c>
      <c r="C36" s="6"/>
      <c r="D36" s="6">
        <v>8</v>
      </c>
      <c r="E36" s="6">
        <v>4</v>
      </c>
      <c r="F36" s="6"/>
      <c r="G36" s="6">
        <v>5</v>
      </c>
      <c r="H36" s="7"/>
    </row>
    <row r="37" spans="2:8" ht="15">
      <c r="B37" s="5" t="s">
        <v>38</v>
      </c>
      <c r="C37" s="6"/>
      <c r="D37" s="6">
        <v>4</v>
      </c>
      <c r="E37" s="6"/>
      <c r="F37" s="6"/>
      <c r="G37" s="6"/>
      <c r="H37" s="7"/>
    </row>
    <row r="38" spans="2:8" ht="15">
      <c r="B38" s="5" t="s">
        <v>50</v>
      </c>
      <c r="C38" s="6"/>
      <c r="D38" s="6">
        <v>8</v>
      </c>
      <c r="E38" s="6">
        <v>3</v>
      </c>
      <c r="F38" s="6">
        <v>5</v>
      </c>
      <c r="G38" s="6">
        <v>7</v>
      </c>
      <c r="H38" s="7"/>
    </row>
    <row r="39" spans="2:8" ht="15">
      <c r="B39" s="5" t="s">
        <v>38</v>
      </c>
      <c r="C39" s="6"/>
      <c r="D39" s="6">
        <v>2</v>
      </c>
      <c r="E39" s="6"/>
      <c r="F39" s="6">
        <v>1</v>
      </c>
      <c r="G39" s="6">
        <v>2</v>
      </c>
      <c r="H39" s="7"/>
    </row>
    <row r="40" spans="2:8" ht="15">
      <c r="B40" s="5" t="s">
        <v>51</v>
      </c>
      <c r="C40" s="6"/>
      <c r="D40" s="6">
        <v>8</v>
      </c>
      <c r="E40" s="6">
        <v>5</v>
      </c>
      <c r="F40" s="6">
        <v>6</v>
      </c>
      <c r="G40" s="6">
        <v>7</v>
      </c>
      <c r="H40" s="7">
        <v>4</v>
      </c>
    </row>
    <row r="41" spans="2:8" ht="15">
      <c r="B41" s="5" t="s">
        <v>38</v>
      </c>
      <c r="C41" s="6"/>
      <c r="D41" s="6">
        <v>2</v>
      </c>
      <c r="E41" s="6"/>
      <c r="F41" s="6">
        <v>1</v>
      </c>
      <c r="G41" s="6">
        <v>1</v>
      </c>
      <c r="H41" s="7"/>
    </row>
    <row r="42" spans="2:8" ht="15">
      <c r="B42" s="5" t="s">
        <v>52</v>
      </c>
      <c r="C42" s="6"/>
      <c r="D42" s="6">
        <v>7</v>
      </c>
      <c r="E42" s="6">
        <v>8</v>
      </c>
      <c r="F42" s="6"/>
      <c r="G42" s="6">
        <v>6</v>
      </c>
      <c r="H42" s="7"/>
    </row>
    <row r="43" spans="2:8" ht="15">
      <c r="B43" s="5" t="s">
        <v>38</v>
      </c>
      <c r="C43" s="6"/>
      <c r="D43" s="6">
        <v>1</v>
      </c>
      <c r="E43" s="6">
        <v>2</v>
      </c>
      <c r="F43" s="6"/>
      <c r="G43" s="6"/>
      <c r="H43" s="7"/>
    </row>
    <row r="44" spans="2:8" ht="15.75" thickBot="1">
      <c r="B44" s="8" t="s">
        <v>9</v>
      </c>
      <c r="C44" s="9">
        <f aca="true" t="shared" si="2" ref="C44:H44">SUM(C28:C43)</f>
        <v>0</v>
      </c>
      <c r="D44" s="9">
        <f t="shared" si="2"/>
        <v>46</v>
      </c>
      <c r="E44" s="9">
        <f t="shared" si="2"/>
        <v>53</v>
      </c>
      <c r="F44" s="9">
        <f t="shared" si="2"/>
        <v>13</v>
      </c>
      <c r="G44" s="9">
        <f t="shared" si="2"/>
        <v>46</v>
      </c>
      <c r="H44" s="9">
        <f t="shared" si="2"/>
        <v>19</v>
      </c>
    </row>
    <row r="45" ht="15.75" thickBot="1"/>
    <row r="46" spans="2:8" ht="15.75" thickBot="1">
      <c r="B46" s="11" t="s">
        <v>53</v>
      </c>
      <c r="C46" s="12">
        <f aca="true" t="shared" si="3" ref="C46:H46">C22+C26+C44</f>
        <v>7</v>
      </c>
      <c r="D46" s="12">
        <f t="shared" si="3"/>
        <v>89</v>
      </c>
      <c r="E46" s="12">
        <f t="shared" si="3"/>
        <v>104</v>
      </c>
      <c r="F46" s="12">
        <f t="shared" si="3"/>
        <v>36</v>
      </c>
      <c r="G46" s="12">
        <f t="shared" si="3"/>
        <v>100</v>
      </c>
      <c r="H46" s="12">
        <f t="shared" si="3"/>
        <v>87</v>
      </c>
    </row>
    <row r="47" ht="15.75" thickBot="1"/>
    <row r="48" spans="3:8" ht="15">
      <c r="C48" s="2" t="s">
        <v>25</v>
      </c>
      <c r="D48" s="2" t="s">
        <v>26</v>
      </c>
      <c r="E48" s="2" t="s">
        <v>27</v>
      </c>
      <c r="F48" s="2" t="s">
        <v>28</v>
      </c>
      <c r="G48" s="2" t="s">
        <v>29</v>
      </c>
      <c r="H48" s="3" t="s">
        <v>30</v>
      </c>
    </row>
    <row r="49" spans="3:8" ht="15">
      <c r="C49" s="6" t="s">
        <v>31</v>
      </c>
      <c r="D49" s="6" t="s">
        <v>32</v>
      </c>
      <c r="E49" s="6" t="s">
        <v>33</v>
      </c>
      <c r="F49" s="6" t="s">
        <v>34</v>
      </c>
      <c r="G49" s="6" t="s">
        <v>35</v>
      </c>
      <c r="H49" s="7" t="s">
        <v>36</v>
      </c>
    </row>
  </sheetData>
  <printOptions/>
  <pageMargins left="0.75" right="0.75" top="1" bottom="1" header="0.5" footer="0.5"/>
  <pageSetup horizontalDpi="200" verticalDpi="2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32"/>
  <sheetViews>
    <sheetView tabSelected="1" zoomScale="75" zoomScaleNormal="75" zoomScaleSheetLayoutView="75" workbookViewId="0" topLeftCell="A2">
      <selection activeCell="Z24" sqref="Z24"/>
    </sheetView>
  </sheetViews>
  <sheetFormatPr defaultColWidth="11.421875" defaultRowHeight="12.75"/>
  <cols>
    <col min="1" max="1" width="9.140625" style="4" customWidth="1"/>
    <col min="2" max="2" width="8.00390625" style="4" bestFit="1" customWidth="1"/>
    <col min="3" max="8" width="5.28125" style="10" customWidth="1"/>
    <col min="9" max="9" width="5.7109375" style="4" customWidth="1"/>
    <col min="10" max="10" width="8.00390625" style="4" bestFit="1" customWidth="1"/>
    <col min="11" max="16" width="5.28125" style="10" customWidth="1"/>
    <col min="17" max="17" width="5.7109375" style="4" customWidth="1"/>
    <col min="18" max="18" width="9.421875" style="4" bestFit="1" customWidth="1"/>
    <col min="19" max="24" width="5.28125" style="10" customWidth="1"/>
    <col min="25" max="16384" width="8.8515625" style="4" customWidth="1"/>
  </cols>
  <sheetData>
    <row r="1" spans="3:24" s="13" customFormat="1" ht="18" thickBot="1">
      <c r="C1" s="28" t="s">
        <v>14</v>
      </c>
      <c r="D1" s="28"/>
      <c r="E1" s="28"/>
      <c r="F1" s="28"/>
      <c r="G1" s="28"/>
      <c r="H1" s="28"/>
      <c r="K1" s="28" t="s">
        <v>13</v>
      </c>
      <c r="L1" s="28"/>
      <c r="M1" s="28"/>
      <c r="N1" s="28"/>
      <c r="O1" s="28"/>
      <c r="P1" s="28"/>
      <c r="S1" s="28" t="s">
        <v>15</v>
      </c>
      <c r="T1" s="28"/>
      <c r="U1" s="28"/>
      <c r="V1" s="28"/>
      <c r="W1" s="28"/>
      <c r="X1" s="14"/>
    </row>
    <row r="2" spans="2:24" s="13" customFormat="1" ht="16.5">
      <c r="B2" s="17"/>
      <c r="C2" s="18" t="s">
        <v>64</v>
      </c>
      <c r="D2" s="18" t="s">
        <v>65</v>
      </c>
      <c r="E2" s="18" t="s">
        <v>66</v>
      </c>
      <c r="F2" s="18" t="s">
        <v>67</v>
      </c>
      <c r="G2" s="18" t="s">
        <v>68</v>
      </c>
      <c r="H2" s="19" t="s">
        <v>69</v>
      </c>
      <c r="J2" s="17"/>
      <c r="K2" s="18" t="s">
        <v>64</v>
      </c>
      <c r="L2" s="18" t="s">
        <v>65</v>
      </c>
      <c r="M2" s="18" t="s">
        <v>66</v>
      </c>
      <c r="N2" s="18" t="s">
        <v>67</v>
      </c>
      <c r="O2" s="18" t="s">
        <v>68</v>
      </c>
      <c r="P2" s="19" t="s">
        <v>69</v>
      </c>
      <c r="R2" s="17"/>
      <c r="S2" s="18" t="s">
        <v>64</v>
      </c>
      <c r="T2" s="18" t="s">
        <v>65</v>
      </c>
      <c r="U2" s="18" t="s">
        <v>66</v>
      </c>
      <c r="V2" s="18" t="s">
        <v>67</v>
      </c>
      <c r="W2" s="18" t="s">
        <v>68</v>
      </c>
      <c r="X2" s="19" t="s">
        <v>69</v>
      </c>
    </row>
    <row r="3" spans="2:24" s="13" customFormat="1" ht="16.5">
      <c r="B3" s="20" t="s">
        <v>0</v>
      </c>
      <c r="C3" s="15">
        <f>cojgtr</f>
        <v>13</v>
      </c>
      <c r="D3" s="15">
        <f>dejgtr</f>
        <v>34</v>
      </c>
      <c r="E3" s="15">
        <f>dojgtr</f>
        <v>27</v>
      </c>
      <c r="F3" s="15">
        <f>gljgtr</f>
        <v>25</v>
      </c>
      <c r="G3" s="15">
        <f>sojgtr</f>
        <v>25</v>
      </c>
      <c r="H3" s="21">
        <f>wijgtr</f>
        <v>22</v>
      </c>
      <c r="J3" s="20" t="s">
        <v>0</v>
      </c>
      <c r="K3" s="15">
        <f>cojgfi</f>
        <v>0</v>
      </c>
      <c r="L3" s="15">
        <f>dejgfi</f>
        <v>41</v>
      </c>
      <c r="M3" s="15">
        <f>dojgfi</f>
        <v>27</v>
      </c>
      <c r="N3" s="15">
        <f>gljgfi</f>
        <v>18</v>
      </c>
      <c r="O3" s="15">
        <f>sojgfi</f>
        <v>26</v>
      </c>
      <c r="P3" s="21">
        <f>wijgfi</f>
        <v>12</v>
      </c>
      <c r="R3" s="20" t="s">
        <v>0</v>
      </c>
      <c r="S3" s="15">
        <f>cojgre</f>
        <v>3</v>
      </c>
      <c r="T3" s="15">
        <f>dejgre</f>
        <v>9</v>
      </c>
      <c r="U3" s="15">
        <f>dojgre</f>
        <v>4</v>
      </c>
      <c r="V3" s="15">
        <f>gljgre</f>
        <v>8</v>
      </c>
      <c r="W3" s="15">
        <f>sojgre</f>
        <v>7</v>
      </c>
      <c r="X3" s="21">
        <f>wijgre</f>
        <v>5</v>
      </c>
    </row>
    <row r="4" spans="2:24" s="13" customFormat="1" ht="16.5">
      <c r="B4" s="20" t="s">
        <v>1</v>
      </c>
      <c r="C4" s="15">
        <f>coigtr</f>
        <v>15</v>
      </c>
      <c r="D4" s="15">
        <f>deigtr</f>
        <v>61</v>
      </c>
      <c r="E4" s="15">
        <f>doigtr</f>
        <v>30</v>
      </c>
      <c r="F4" s="15">
        <f>gligtr</f>
        <v>34</v>
      </c>
      <c r="G4" s="15">
        <f>soigtr</f>
        <v>43</v>
      </c>
      <c r="H4" s="21">
        <f>wiigtr</f>
        <v>39</v>
      </c>
      <c r="J4" s="20" t="s">
        <v>1</v>
      </c>
      <c r="K4" s="15">
        <f>coigfi</f>
        <v>4</v>
      </c>
      <c r="L4" s="15">
        <f>deigfi</f>
        <v>43</v>
      </c>
      <c r="M4" s="15">
        <f>doigfi</f>
        <v>49</v>
      </c>
      <c r="N4" s="15">
        <f>gligfi</f>
        <v>17</v>
      </c>
      <c r="O4" s="15">
        <f>soigfi</f>
        <v>42</v>
      </c>
      <c r="P4" s="21">
        <f>wiigfi</f>
        <v>20</v>
      </c>
      <c r="R4" s="20" t="s">
        <v>1</v>
      </c>
      <c r="S4" s="15">
        <f>coigre</f>
        <v>0</v>
      </c>
      <c r="T4" s="15">
        <f>deigre</f>
        <v>8</v>
      </c>
      <c r="U4" s="15">
        <f>doigre</f>
        <v>7</v>
      </c>
      <c r="V4" s="15">
        <f>gligre</f>
        <v>6</v>
      </c>
      <c r="W4" s="15">
        <f>soigre</f>
        <v>5</v>
      </c>
      <c r="X4" s="21">
        <f>wiigre</f>
        <v>4</v>
      </c>
    </row>
    <row r="5" spans="2:24" s="13" customFormat="1" ht="16.5">
      <c r="B5" s="20" t="s">
        <v>2</v>
      </c>
      <c r="C5" s="15">
        <f>cosgtr</f>
        <v>37</v>
      </c>
      <c r="D5" s="15">
        <f>desgtr</f>
        <v>45</v>
      </c>
      <c r="E5" s="15">
        <f>dosgtr</f>
        <v>37</v>
      </c>
      <c r="F5" s="15">
        <f>glsgtr</f>
        <v>9</v>
      </c>
      <c r="G5" s="15">
        <f>sosgtr</f>
        <v>44</v>
      </c>
      <c r="H5" s="21">
        <f>wisgtr</f>
        <v>17</v>
      </c>
      <c r="J5" s="20" t="s">
        <v>2</v>
      </c>
      <c r="K5" s="15">
        <f>cosgfi</f>
        <v>7</v>
      </c>
      <c r="L5" s="15">
        <f>desgfi</f>
        <v>39</v>
      </c>
      <c r="M5" s="15">
        <f>dosgfi</f>
        <v>48</v>
      </c>
      <c r="N5" s="15">
        <f>glsgfi</f>
        <v>8</v>
      </c>
      <c r="O5" s="15">
        <f>sosgfi</f>
        <v>44</v>
      </c>
      <c r="P5" s="21">
        <f>wisgfi</f>
        <v>36</v>
      </c>
      <c r="R5" s="20" t="s">
        <v>2</v>
      </c>
      <c r="S5" s="15">
        <f>cosgre</f>
        <v>0</v>
      </c>
      <c r="T5" s="15">
        <f>desgre</f>
        <v>8</v>
      </c>
      <c r="U5" s="15">
        <f>dosgre</f>
        <v>7</v>
      </c>
      <c r="V5" s="15">
        <f>glsgre</f>
        <v>0</v>
      </c>
      <c r="W5" s="15">
        <f>sosgre</f>
        <v>6</v>
      </c>
      <c r="X5" s="21">
        <f>wisgre</f>
        <v>5</v>
      </c>
    </row>
    <row r="6" spans="2:24" s="13" customFormat="1" ht="16.5">
      <c r="B6" s="20" t="s">
        <v>3</v>
      </c>
      <c r="C6" s="15">
        <f>cojbtr</f>
        <v>16</v>
      </c>
      <c r="D6" s="15">
        <f>dejbtr</f>
        <v>36</v>
      </c>
      <c r="E6" s="15">
        <f>dojbtr</f>
        <v>24</v>
      </c>
      <c r="F6" s="15">
        <f>gljbtr</f>
        <v>49</v>
      </c>
      <c r="G6" s="15">
        <f>sojbtr</f>
        <v>33</v>
      </c>
      <c r="H6" s="21">
        <f>wijbtr</f>
        <v>15</v>
      </c>
      <c r="J6" s="20" t="s">
        <v>3</v>
      </c>
      <c r="K6" s="15">
        <f>cojbfi</f>
        <v>23</v>
      </c>
      <c r="L6" s="15">
        <f>dejbfi</f>
        <v>46</v>
      </c>
      <c r="M6" s="15">
        <f>dojbfi</f>
        <v>37</v>
      </c>
      <c r="N6" s="15">
        <f>gljbfi</f>
        <v>36</v>
      </c>
      <c r="O6" s="15">
        <f>sojbfi</f>
        <v>46</v>
      </c>
      <c r="P6" s="21">
        <f>wijbfi</f>
        <v>25</v>
      </c>
      <c r="R6" s="20" t="s">
        <v>3</v>
      </c>
      <c r="S6" s="15">
        <f>cojbre</f>
        <v>3</v>
      </c>
      <c r="T6" s="15">
        <f>dejbre</f>
        <v>8</v>
      </c>
      <c r="U6" s="15">
        <f>dojbre</f>
        <v>4</v>
      </c>
      <c r="V6" s="15">
        <f>gljbre</f>
        <v>6</v>
      </c>
      <c r="W6" s="15">
        <f>sojbre</f>
        <v>9</v>
      </c>
      <c r="X6" s="21">
        <f>wijbre</f>
        <v>5</v>
      </c>
    </row>
    <row r="7" spans="2:24" s="13" customFormat="1" ht="16.5">
      <c r="B7" s="20" t="s">
        <v>4</v>
      </c>
      <c r="C7" s="15">
        <f>coibtr</f>
        <v>18</v>
      </c>
      <c r="D7" s="15">
        <f>deibtr</f>
        <v>56</v>
      </c>
      <c r="E7" s="15">
        <f>doibtr</f>
        <v>41</v>
      </c>
      <c r="F7" s="15">
        <f>glibtr</f>
        <v>59</v>
      </c>
      <c r="G7" s="15">
        <f>soibtr</f>
        <v>44</v>
      </c>
      <c r="H7" s="21">
        <f>wiibtr</f>
        <v>35</v>
      </c>
      <c r="J7" s="20" t="s">
        <v>4</v>
      </c>
      <c r="K7" s="15">
        <f>coibfi</f>
        <v>10</v>
      </c>
      <c r="L7" s="15">
        <f>deibfi</f>
        <v>42</v>
      </c>
      <c r="M7" s="15">
        <f>doibfi</f>
        <v>62</v>
      </c>
      <c r="N7" s="15">
        <f>glibfi</f>
        <v>17</v>
      </c>
      <c r="O7" s="15">
        <f>soibfi</f>
        <v>48</v>
      </c>
      <c r="P7" s="21">
        <f>wiibfi</f>
        <v>22</v>
      </c>
      <c r="R7" s="20" t="s">
        <v>4</v>
      </c>
      <c r="S7" s="15">
        <f>coibre</f>
        <v>0</v>
      </c>
      <c r="T7" s="15">
        <f>deibre</f>
        <v>8</v>
      </c>
      <c r="U7" s="15">
        <f>doibre</f>
        <v>7</v>
      </c>
      <c r="V7" s="15">
        <f>glibre</f>
        <v>0</v>
      </c>
      <c r="W7" s="15">
        <f>soibre</f>
        <v>6</v>
      </c>
      <c r="X7" s="21">
        <f>wiibre</f>
        <v>5</v>
      </c>
    </row>
    <row r="8" spans="2:24" s="13" customFormat="1" ht="16.5">
      <c r="B8" s="20" t="s">
        <v>5</v>
      </c>
      <c r="C8" s="15">
        <f>cosbtr</f>
        <v>7</v>
      </c>
      <c r="D8" s="15">
        <f>desbtr</f>
        <v>36</v>
      </c>
      <c r="E8" s="15">
        <f>dosbtr</f>
        <v>45</v>
      </c>
      <c r="F8" s="15">
        <f>glsbtr</f>
        <v>23</v>
      </c>
      <c r="G8" s="15">
        <f>sosbtr</f>
        <v>49</v>
      </c>
      <c r="H8" s="21">
        <f>wisbtr</f>
        <v>59</v>
      </c>
      <c r="J8" s="20" t="s">
        <v>5</v>
      </c>
      <c r="K8" s="15">
        <f>cosbfi</f>
        <v>0</v>
      </c>
      <c r="L8" s="15">
        <f>desbfi</f>
        <v>46</v>
      </c>
      <c r="M8" s="15">
        <f>dosbfi</f>
        <v>53</v>
      </c>
      <c r="N8" s="15">
        <f>glsbfi</f>
        <v>13</v>
      </c>
      <c r="O8" s="15">
        <f>sosbfi</f>
        <v>46</v>
      </c>
      <c r="P8" s="21">
        <f>wisbfi</f>
        <v>19</v>
      </c>
      <c r="R8" s="20" t="s">
        <v>5</v>
      </c>
      <c r="S8" s="15">
        <f>cosbre</f>
        <v>0</v>
      </c>
      <c r="T8" s="15">
        <f>desbre</f>
        <v>7</v>
      </c>
      <c r="U8" s="15">
        <f>dosbre</f>
        <v>6</v>
      </c>
      <c r="V8" s="15">
        <f>glsbre</f>
        <v>0</v>
      </c>
      <c r="W8" s="15">
        <f>sosbre</f>
        <v>5</v>
      </c>
      <c r="X8" s="21">
        <f>wisbre</f>
        <v>9</v>
      </c>
    </row>
    <row r="9" spans="2:24" s="13" customFormat="1" ht="16.5">
      <c r="B9" s="22" t="s">
        <v>6</v>
      </c>
      <c r="C9" s="16">
        <f aca="true" t="shared" si="0" ref="C9:H9">SUM(C3:C8)</f>
        <v>106</v>
      </c>
      <c r="D9" s="16">
        <f t="shared" si="0"/>
        <v>268</v>
      </c>
      <c r="E9" s="16">
        <f t="shared" si="0"/>
        <v>204</v>
      </c>
      <c r="F9" s="16">
        <f t="shared" si="0"/>
        <v>199</v>
      </c>
      <c r="G9" s="16">
        <f t="shared" si="0"/>
        <v>238</v>
      </c>
      <c r="H9" s="23">
        <f t="shared" si="0"/>
        <v>187</v>
      </c>
      <c r="J9" s="22" t="s">
        <v>6</v>
      </c>
      <c r="K9" s="16">
        <f aca="true" t="shared" si="1" ref="K9:P9">SUM(K3:K8)</f>
        <v>44</v>
      </c>
      <c r="L9" s="16">
        <f t="shared" si="1"/>
        <v>257</v>
      </c>
      <c r="M9" s="16">
        <f t="shared" si="1"/>
        <v>276</v>
      </c>
      <c r="N9" s="16">
        <f t="shared" si="1"/>
        <v>109</v>
      </c>
      <c r="O9" s="16">
        <f t="shared" si="1"/>
        <v>252</v>
      </c>
      <c r="P9" s="23">
        <f t="shared" si="1"/>
        <v>134</v>
      </c>
      <c r="R9" s="22" t="s">
        <v>6</v>
      </c>
      <c r="S9" s="16">
        <f aca="true" t="shared" si="2" ref="S9:X9">SUM(S3:S8)</f>
        <v>6</v>
      </c>
      <c r="T9" s="16">
        <f t="shared" si="2"/>
        <v>48</v>
      </c>
      <c r="U9" s="16">
        <f t="shared" si="2"/>
        <v>35</v>
      </c>
      <c r="V9" s="16">
        <f t="shared" si="2"/>
        <v>20</v>
      </c>
      <c r="W9" s="16">
        <f t="shared" si="2"/>
        <v>38</v>
      </c>
      <c r="X9" s="23">
        <f t="shared" si="2"/>
        <v>33</v>
      </c>
    </row>
    <row r="10" spans="2:24" s="13" customFormat="1" ht="18" thickBot="1">
      <c r="B10" s="24" t="s">
        <v>7</v>
      </c>
      <c r="C10" s="25">
        <v>6</v>
      </c>
      <c r="D10" s="25">
        <v>1</v>
      </c>
      <c r="E10" s="25">
        <v>3</v>
      </c>
      <c r="F10" s="25">
        <v>4</v>
      </c>
      <c r="G10" s="25">
        <v>2</v>
      </c>
      <c r="H10" s="26">
        <v>5</v>
      </c>
      <c r="J10" s="24" t="s">
        <v>7</v>
      </c>
      <c r="K10" s="25">
        <v>6</v>
      </c>
      <c r="L10" s="25">
        <v>2</v>
      </c>
      <c r="M10" s="25">
        <v>1</v>
      </c>
      <c r="N10" s="25">
        <v>5</v>
      </c>
      <c r="O10" s="25">
        <v>3</v>
      </c>
      <c r="P10" s="26">
        <v>4</v>
      </c>
      <c r="R10" s="24" t="s">
        <v>7</v>
      </c>
      <c r="S10" s="25">
        <v>6</v>
      </c>
      <c r="T10" s="25">
        <v>1</v>
      </c>
      <c r="U10" s="25">
        <v>3</v>
      </c>
      <c r="V10" s="25">
        <v>5</v>
      </c>
      <c r="W10" s="25">
        <v>2</v>
      </c>
      <c r="X10" s="26">
        <v>4</v>
      </c>
    </row>
    <row r="11" spans="3:24" s="13" customFormat="1" ht="16.5">
      <c r="C11" s="14"/>
      <c r="D11" s="14"/>
      <c r="E11" s="14"/>
      <c r="F11" s="14"/>
      <c r="G11" s="14"/>
      <c r="H11" s="14"/>
      <c r="K11" s="14"/>
      <c r="L11" s="14"/>
      <c r="M11" s="14"/>
      <c r="N11" s="14"/>
      <c r="O11" s="14"/>
      <c r="P11" s="14"/>
      <c r="S11" s="14"/>
      <c r="T11" s="14"/>
      <c r="U11" s="14"/>
      <c r="V11" s="14"/>
      <c r="W11" s="14"/>
      <c r="X11" s="14"/>
    </row>
    <row r="12" spans="3:24" s="13" customFormat="1" ht="18" thickBot="1">
      <c r="C12" s="28" t="s">
        <v>16</v>
      </c>
      <c r="D12" s="28"/>
      <c r="E12" s="28"/>
      <c r="F12" s="28"/>
      <c r="G12" s="28"/>
      <c r="H12" s="28"/>
      <c r="K12" s="28" t="s">
        <v>17</v>
      </c>
      <c r="L12" s="28"/>
      <c r="M12" s="28"/>
      <c r="N12" s="28"/>
      <c r="O12" s="28"/>
      <c r="P12" s="28"/>
      <c r="S12" s="28" t="s">
        <v>18</v>
      </c>
      <c r="T12" s="28"/>
      <c r="U12" s="28"/>
      <c r="V12" s="28"/>
      <c r="W12" s="28"/>
      <c r="X12" s="28"/>
    </row>
    <row r="13" spans="2:24" s="13" customFormat="1" ht="16.5">
      <c r="B13" s="17"/>
      <c r="C13" s="18" t="s">
        <v>64</v>
      </c>
      <c r="D13" s="18" t="s">
        <v>65</v>
      </c>
      <c r="E13" s="18" t="s">
        <v>66</v>
      </c>
      <c r="F13" s="18" t="s">
        <v>67</v>
      </c>
      <c r="G13" s="18" t="s">
        <v>68</v>
      </c>
      <c r="H13" s="19" t="s">
        <v>69</v>
      </c>
      <c r="J13" s="17"/>
      <c r="K13" s="18" t="s">
        <v>64</v>
      </c>
      <c r="L13" s="18" t="s">
        <v>65</v>
      </c>
      <c r="M13" s="18" t="s">
        <v>66</v>
      </c>
      <c r="N13" s="18" t="s">
        <v>67</v>
      </c>
      <c r="O13" s="18" t="s">
        <v>68</v>
      </c>
      <c r="P13" s="19" t="s">
        <v>69</v>
      </c>
      <c r="R13" s="17"/>
      <c r="S13" s="18" t="s">
        <v>64</v>
      </c>
      <c r="T13" s="18" t="s">
        <v>65</v>
      </c>
      <c r="U13" s="18" t="s">
        <v>66</v>
      </c>
      <c r="V13" s="18" t="s">
        <v>67</v>
      </c>
      <c r="W13" s="18" t="s">
        <v>68</v>
      </c>
      <c r="X13" s="19" t="s">
        <v>69</v>
      </c>
    </row>
    <row r="14" spans="2:24" s="13" customFormat="1" ht="16.5">
      <c r="B14" s="20" t="s">
        <v>8</v>
      </c>
      <c r="C14" s="15">
        <f>cojgtr</f>
        <v>13</v>
      </c>
      <c r="D14" s="15">
        <f>dejgtr</f>
        <v>34</v>
      </c>
      <c r="E14" s="15">
        <f>dojgtr</f>
        <v>27</v>
      </c>
      <c r="F14" s="15">
        <f>gljgtr</f>
        <v>25</v>
      </c>
      <c r="G14" s="15">
        <f>sojgtr</f>
        <v>25</v>
      </c>
      <c r="H14" s="21">
        <f>wijgtr</f>
        <v>22</v>
      </c>
      <c r="J14" s="20" t="s">
        <v>8</v>
      </c>
      <c r="K14" s="15">
        <f>coigtr</f>
        <v>15</v>
      </c>
      <c r="L14" s="15">
        <f>deigtr</f>
        <v>61</v>
      </c>
      <c r="M14" s="15">
        <f>doigtr</f>
        <v>30</v>
      </c>
      <c r="N14" s="15">
        <f>gligtr</f>
        <v>34</v>
      </c>
      <c r="O14" s="15">
        <f>soigtr</f>
        <v>43</v>
      </c>
      <c r="P14" s="21">
        <f>wiigtr</f>
        <v>39</v>
      </c>
      <c r="R14" s="20" t="s">
        <v>8</v>
      </c>
      <c r="S14" s="15">
        <f>cosgtr</f>
        <v>37</v>
      </c>
      <c r="T14" s="15">
        <f>desgtr</f>
        <v>45</v>
      </c>
      <c r="U14" s="15">
        <f>dosgtr</f>
        <v>37</v>
      </c>
      <c r="V14" s="15">
        <f>glsgtr</f>
        <v>9</v>
      </c>
      <c r="W14" s="15">
        <f>sosgtr</f>
        <v>44</v>
      </c>
      <c r="X14" s="21">
        <f>wisgtr</f>
        <v>17</v>
      </c>
    </row>
    <row r="15" spans="2:24" s="13" customFormat="1" ht="16.5">
      <c r="B15" s="20" t="s">
        <v>9</v>
      </c>
      <c r="C15" s="15">
        <f>cojgfi</f>
        <v>0</v>
      </c>
      <c r="D15" s="15">
        <f>dejgfi</f>
        <v>41</v>
      </c>
      <c r="E15" s="15">
        <f>dojgfi</f>
        <v>27</v>
      </c>
      <c r="F15" s="15">
        <f>gljgfi</f>
        <v>18</v>
      </c>
      <c r="G15" s="15">
        <f>sojgfi</f>
        <v>26</v>
      </c>
      <c r="H15" s="21">
        <f>wijgfi</f>
        <v>12</v>
      </c>
      <c r="J15" s="20" t="s">
        <v>9</v>
      </c>
      <c r="K15" s="15">
        <f>coigfi</f>
        <v>4</v>
      </c>
      <c r="L15" s="15">
        <f>deigfi</f>
        <v>43</v>
      </c>
      <c r="M15" s="15">
        <f>doigfi</f>
        <v>49</v>
      </c>
      <c r="N15" s="15">
        <f>gligfi</f>
        <v>17</v>
      </c>
      <c r="O15" s="15">
        <f>soigfi</f>
        <v>42</v>
      </c>
      <c r="P15" s="21">
        <f>wiigfi</f>
        <v>20</v>
      </c>
      <c r="R15" s="20" t="s">
        <v>9</v>
      </c>
      <c r="S15" s="15">
        <f>cosgfi</f>
        <v>7</v>
      </c>
      <c r="T15" s="15">
        <f>desgfi</f>
        <v>39</v>
      </c>
      <c r="U15" s="15">
        <f>dosgfi</f>
        <v>48</v>
      </c>
      <c r="V15" s="15">
        <f>glsgfi</f>
        <v>8</v>
      </c>
      <c r="W15" s="15">
        <f>sosgfi</f>
        <v>44</v>
      </c>
      <c r="X15" s="21">
        <f>wisgfi</f>
        <v>36</v>
      </c>
    </row>
    <row r="16" spans="2:24" s="13" customFormat="1" ht="16.5">
      <c r="B16" s="22" t="s">
        <v>6</v>
      </c>
      <c r="C16" s="16">
        <f aca="true" t="shared" si="3" ref="C16:H16">SUM(C14:C15)</f>
        <v>13</v>
      </c>
      <c r="D16" s="16">
        <f t="shared" si="3"/>
        <v>75</v>
      </c>
      <c r="E16" s="16">
        <f t="shared" si="3"/>
        <v>54</v>
      </c>
      <c r="F16" s="16">
        <f t="shared" si="3"/>
        <v>43</v>
      </c>
      <c r="G16" s="16">
        <f t="shared" si="3"/>
        <v>51</v>
      </c>
      <c r="H16" s="23">
        <f t="shared" si="3"/>
        <v>34</v>
      </c>
      <c r="J16" s="22" t="s">
        <v>6</v>
      </c>
      <c r="K16" s="16">
        <f aca="true" t="shared" si="4" ref="K16:P16">SUM(K14:K15)</f>
        <v>19</v>
      </c>
      <c r="L16" s="16">
        <f t="shared" si="4"/>
        <v>104</v>
      </c>
      <c r="M16" s="16">
        <f t="shared" si="4"/>
        <v>79</v>
      </c>
      <c r="N16" s="16">
        <f t="shared" si="4"/>
        <v>51</v>
      </c>
      <c r="O16" s="16">
        <f t="shared" si="4"/>
        <v>85</v>
      </c>
      <c r="P16" s="23">
        <f t="shared" si="4"/>
        <v>59</v>
      </c>
      <c r="R16" s="22" t="s">
        <v>6</v>
      </c>
      <c r="S16" s="16">
        <f aca="true" t="shared" si="5" ref="S16:X16">SUM(S14:S15)</f>
        <v>44</v>
      </c>
      <c r="T16" s="16">
        <f t="shared" si="5"/>
        <v>84</v>
      </c>
      <c r="U16" s="16">
        <f t="shared" si="5"/>
        <v>85</v>
      </c>
      <c r="V16" s="16">
        <f t="shared" si="5"/>
        <v>17</v>
      </c>
      <c r="W16" s="16">
        <f t="shared" si="5"/>
        <v>88</v>
      </c>
      <c r="X16" s="23">
        <f t="shared" si="5"/>
        <v>53</v>
      </c>
    </row>
    <row r="17" spans="2:24" s="13" customFormat="1" ht="18" thickBot="1">
      <c r="B17" s="24" t="s">
        <v>7</v>
      </c>
      <c r="C17" s="25">
        <v>6</v>
      </c>
      <c r="D17" s="25">
        <v>1</v>
      </c>
      <c r="E17" s="25">
        <v>2</v>
      </c>
      <c r="F17" s="25">
        <v>4</v>
      </c>
      <c r="G17" s="25">
        <v>3</v>
      </c>
      <c r="H17" s="26">
        <v>5</v>
      </c>
      <c r="J17" s="24" t="s">
        <v>7</v>
      </c>
      <c r="K17" s="25">
        <v>6</v>
      </c>
      <c r="L17" s="25">
        <v>1</v>
      </c>
      <c r="M17" s="25">
        <v>3</v>
      </c>
      <c r="N17" s="25">
        <v>5</v>
      </c>
      <c r="O17" s="25">
        <v>2</v>
      </c>
      <c r="P17" s="26">
        <v>4</v>
      </c>
      <c r="R17" s="24" t="s">
        <v>7</v>
      </c>
      <c r="S17" s="25">
        <v>5</v>
      </c>
      <c r="T17" s="25">
        <v>3</v>
      </c>
      <c r="U17" s="25">
        <v>2</v>
      </c>
      <c r="V17" s="25">
        <v>6</v>
      </c>
      <c r="W17" s="25">
        <v>1</v>
      </c>
      <c r="X17" s="26">
        <v>4</v>
      </c>
    </row>
    <row r="18" spans="3:24" s="13" customFormat="1" ht="16.5">
      <c r="C18" s="14"/>
      <c r="D18" s="14"/>
      <c r="E18" s="14"/>
      <c r="F18" s="14"/>
      <c r="G18" s="14"/>
      <c r="H18" s="14"/>
      <c r="K18" s="14"/>
      <c r="L18" s="14"/>
      <c r="M18" s="14"/>
      <c r="N18" s="14"/>
      <c r="O18" s="14"/>
      <c r="P18" s="14"/>
      <c r="S18" s="14"/>
      <c r="T18" s="14"/>
      <c r="U18" s="14"/>
      <c r="V18" s="14"/>
      <c r="W18" s="14"/>
      <c r="X18" s="14"/>
    </row>
    <row r="19" spans="3:24" s="13" customFormat="1" ht="18" thickBot="1">
      <c r="C19" s="28" t="s">
        <v>19</v>
      </c>
      <c r="D19" s="28"/>
      <c r="E19" s="28"/>
      <c r="F19" s="28"/>
      <c r="G19" s="28"/>
      <c r="H19" s="28"/>
      <c r="K19" s="28" t="s">
        <v>20</v>
      </c>
      <c r="L19" s="28"/>
      <c r="M19" s="28"/>
      <c r="N19" s="28"/>
      <c r="O19" s="28"/>
      <c r="P19" s="28"/>
      <c r="S19" s="28" t="s">
        <v>21</v>
      </c>
      <c r="T19" s="28"/>
      <c r="U19" s="28"/>
      <c r="V19" s="28"/>
      <c r="W19" s="28"/>
      <c r="X19" s="28"/>
    </row>
    <row r="20" spans="2:24" s="13" customFormat="1" ht="16.5">
      <c r="B20" s="17"/>
      <c r="C20" s="18" t="s">
        <v>64</v>
      </c>
      <c r="D20" s="18" t="s">
        <v>65</v>
      </c>
      <c r="E20" s="18" t="s">
        <v>66</v>
      </c>
      <c r="F20" s="18" t="s">
        <v>67</v>
      </c>
      <c r="G20" s="18" t="s">
        <v>68</v>
      </c>
      <c r="H20" s="19" t="s">
        <v>69</v>
      </c>
      <c r="J20" s="17"/>
      <c r="K20" s="18" t="s">
        <v>64</v>
      </c>
      <c r="L20" s="18" t="s">
        <v>65</v>
      </c>
      <c r="M20" s="18" t="s">
        <v>66</v>
      </c>
      <c r="N20" s="18" t="s">
        <v>67</v>
      </c>
      <c r="O20" s="18" t="s">
        <v>68</v>
      </c>
      <c r="P20" s="19" t="s">
        <v>69</v>
      </c>
      <c r="R20" s="17"/>
      <c r="S20" s="18" t="s">
        <v>64</v>
      </c>
      <c r="T20" s="18" t="s">
        <v>65</v>
      </c>
      <c r="U20" s="18" t="s">
        <v>66</v>
      </c>
      <c r="V20" s="18" t="s">
        <v>67</v>
      </c>
      <c r="W20" s="18" t="s">
        <v>68</v>
      </c>
      <c r="X20" s="19" t="s">
        <v>69</v>
      </c>
    </row>
    <row r="21" spans="2:24" s="13" customFormat="1" ht="16.5">
      <c r="B21" s="20" t="s">
        <v>8</v>
      </c>
      <c r="C21" s="15">
        <f>cojbtr</f>
        <v>16</v>
      </c>
      <c r="D21" s="15">
        <f>dejbtr</f>
        <v>36</v>
      </c>
      <c r="E21" s="15">
        <f>dojbtr</f>
        <v>24</v>
      </c>
      <c r="F21" s="15">
        <f>gljbtr</f>
        <v>49</v>
      </c>
      <c r="G21" s="15">
        <f>sojbtr</f>
        <v>33</v>
      </c>
      <c r="H21" s="21">
        <f>wijbtr</f>
        <v>15</v>
      </c>
      <c r="J21" s="20" t="s">
        <v>8</v>
      </c>
      <c r="K21" s="15">
        <f>coibtr</f>
        <v>18</v>
      </c>
      <c r="L21" s="15">
        <f>deibtr</f>
        <v>56</v>
      </c>
      <c r="M21" s="15">
        <f>doibtr</f>
        <v>41</v>
      </c>
      <c r="N21" s="15">
        <f>glibtr</f>
        <v>59</v>
      </c>
      <c r="O21" s="15">
        <f>soibtr</f>
        <v>44</v>
      </c>
      <c r="P21" s="21">
        <f>wiibtr</f>
        <v>35</v>
      </c>
      <c r="R21" s="20" t="s">
        <v>8</v>
      </c>
      <c r="S21" s="15">
        <f>cosbtr</f>
        <v>7</v>
      </c>
      <c r="T21" s="15">
        <f>desbtr</f>
        <v>36</v>
      </c>
      <c r="U21" s="15">
        <f>dosbtr</f>
        <v>45</v>
      </c>
      <c r="V21" s="15">
        <f>glsbtr</f>
        <v>23</v>
      </c>
      <c r="W21" s="15">
        <f>sosbtr</f>
        <v>49</v>
      </c>
      <c r="X21" s="21">
        <f>wisbtr</f>
        <v>59</v>
      </c>
    </row>
    <row r="22" spans="2:24" s="13" customFormat="1" ht="16.5">
      <c r="B22" s="20" t="s">
        <v>9</v>
      </c>
      <c r="C22" s="15">
        <f>cojbfi</f>
        <v>23</v>
      </c>
      <c r="D22" s="15">
        <f>dejbfi</f>
        <v>46</v>
      </c>
      <c r="E22" s="15">
        <f>dojbfi</f>
        <v>37</v>
      </c>
      <c r="F22" s="15">
        <f>gljbfi</f>
        <v>36</v>
      </c>
      <c r="G22" s="15">
        <f>sojbfi</f>
        <v>46</v>
      </c>
      <c r="H22" s="21">
        <f>wijbfi</f>
        <v>25</v>
      </c>
      <c r="J22" s="20" t="s">
        <v>9</v>
      </c>
      <c r="K22" s="15">
        <f>coibfi</f>
        <v>10</v>
      </c>
      <c r="L22" s="15">
        <f>deibfi</f>
        <v>42</v>
      </c>
      <c r="M22" s="15">
        <f>doibfi</f>
        <v>62</v>
      </c>
      <c r="N22" s="15">
        <f>glibfi</f>
        <v>17</v>
      </c>
      <c r="O22" s="15">
        <f>soibfi</f>
        <v>48</v>
      </c>
      <c r="P22" s="21">
        <f>wiibfi</f>
        <v>22</v>
      </c>
      <c r="R22" s="20" t="s">
        <v>9</v>
      </c>
      <c r="S22" s="15">
        <f>cosbfi</f>
        <v>0</v>
      </c>
      <c r="T22" s="15">
        <f>desbfi</f>
        <v>46</v>
      </c>
      <c r="U22" s="15">
        <f>dosbfi</f>
        <v>53</v>
      </c>
      <c r="V22" s="15">
        <f>glsbfi</f>
        <v>13</v>
      </c>
      <c r="W22" s="15">
        <f>sosbfi</f>
        <v>46</v>
      </c>
      <c r="X22" s="21">
        <f>wisbfi</f>
        <v>19</v>
      </c>
    </row>
    <row r="23" spans="2:24" s="13" customFormat="1" ht="16.5">
      <c r="B23" s="22" t="s">
        <v>6</v>
      </c>
      <c r="C23" s="16">
        <f aca="true" t="shared" si="6" ref="C23:H23">SUM(C21:C22)</f>
        <v>39</v>
      </c>
      <c r="D23" s="16">
        <f t="shared" si="6"/>
        <v>82</v>
      </c>
      <c r="E23" s="16">
        <f t="shared" si="6"/>
        <v>61</v>
      </c>
      <c r="F23" s="16">
        <f t="shared" si="6"/>
        <v>85</v>
      </c>
      <c r="G23" s="16">
        <f t="shared" si="6"/>
        <v>79</v>
      </c>
      <c r="H23" s="23">
        <f t="shared" si="6"/>
        <v>40</v>
      </c>
      <c r="J23" s="22" t="s">
        <v>6</v>
      </c>
      <c r="K23" s="16">
        <f aca="true" t="shared" si="7" ref="K23:P23">SUM(K21:K22)</f>
        <v>28</v>
      </c>
      <c r="L23" s="16">
        <f t="shared" si="7"/>
        <v>98</v>
      </c>
      <c r="M23" s="16">
        <f t="shared" si="7"/>
        <v>103</v>
      </c>
      <c r="N23" s="16">
        <f t="shared" si="7"/>
        <v>76</v>
      </c>
      <c r="O23" s="16">
        <f t="shared" si="7"/>
        <v>92</v>
      </c>
      <c r="P23" s="23">
        <f t="shared" si="7"/>
        <v>57</v>
      </c>
      <c r="R23" s="22" t="s">
        <v>6</v>
      </c>
      <c r="S23" s="16">
        <f aca="true" t="shared" si="8" ref="S23:X23">SUM(S21:S22)</f>
        <v>7</v>
      </c>
      <c r="T23" s="16">
        <f t="shared" si="8"/>
        <v>82</v>
      </c>
      <c r="U23" s="16">
        <f t="shared" si="8"/>
        <v>98</v>
      </c>
      <c r="V23" s="16">
        <f t="shared" si="8"/>
        <v>36</v>
      </c>
      <c r="W23" s="16">
        <f t="shared" si="8"/>
        <v>95</v>
      </c>
      <c r="X23" s="23">
        <f t="shared" si="8"/>
        <v>78</v>
      </c>
    </row>
    <row r="24" spans="2:24" s="13" customFormat="1" ht="18" thickBot="1">
      <c r="B24" s="24" t="s">
        <v>7</v>
      </c>
      <c r="C24" s="25">
        <v>6</v>
      </c>
      <c r="D24" s="25">
        <v>2</v>
      </c>
      <c r="E24" s="25">
        <v>4</v>
      </c>
      <c r="F24" s="25">
        <v>1</v>
      </c>
      <c r="G24" s="25">
        <v>3</v>
      </c>
      <c r="H24" s="26">
        <v>5</v>
      </c>
      <c r="J24" s="24" t="s">
        <v>7</v>
      </c>
      <c r="K24" s="25">
        <v>6</v>
      </c>
      <c r="L24" s="25">
        <v>2</v>
      </c>
      <c r="M24" s="25">
        <v>1</v>
      </c>
      <c r="N24" s="25">
        <v>4</v>
      </c>
      <c r="O24" s="25">
        <v>3</v>
      </c>
      <c r="P24" s="26">
        <v>5</v>
      </c>
      <c r="R24" s="24" t="s">
        <v>7</v>
      </c>
      <c r="S24" s="25">
        <v>6</v>
      </c>
      <c r="T24" s="25">
        <v>3</v>
      </c>
      <c r="U24" s="25">
        <v>1</v>
      </c>
      <c r="V24" s="25">
        <v>5</v>
      </c>
      <c r="W24" s="25">
        <v>2</v>
      </c>
      <c r="X24" s="26">
        <v>4</v>
      </c>
    </row>
    <row r="25" spans="3:24" s="13" customFormat="1" ht="16.5">
      <c r="C25" s="14"/>
      <c r="D25" s="14"/>
      <c r="E25" s="14"/>
      <c r="F25" s="14"/>
      <c r="G25" s="14"/>
      <c r="H25" s="14"/>
      <c r="K25" s="14"/>
      <c r="L25" s="14"/>
      <c r="M25" s="14"/>
      <c r="N25" s="14"/>
      <c r="O25" s="14"/>
      <c r="P25" s="14"/>
      <c r="S25" s="14"/>
      <c r="T25" s="14"/>
      <c r="U25" s="14"/>
      <c r="V25" s="14"/>
      <c r="W25" s="14"/>
      <c r="X25" s="14"/>
    </row>
    <row r="26" spans="3:24" s="13" customFormat="1" ht="18" thickBot="1">
      <c r="C26" s="28" t="s">
        <v>22</v>
      </c>
      <c r="D26" s="28"/>
      <c r="E26" s="28"/>
      <c r="F26" s="28"/>
      <c r="G26" s="28"/>
      <c r="H26" s="28"/>
      <c r="K26" s="28" t="s">
        <v>23</v>
      </c>
      <c r="L26" s="28"/>
      <c r="M26" s="28"/>
      <c r="N26" s="28"/>
      <c r="O26" s="28"/>
      <c r="P26" s="28"/>
      <c r="S26" s="29" t="s">
        <v>24</v>
      </c>
      <c r="T26" s="29"/>
      <c r="U26" s="29"/>
      <c r="V26" s="29"/>
      <c r="W26" s="29"/>
      <c r="X26" s="29"/>
    </row>
    <row r="27" spans="2:24" s="13" customFormat="1" ht="16.5">
      <c r="B27" s="17"/>
      <c r="C27" s="18" t="s">
        <v>64</v>
      </c>
      <c r="D27" s="18" t="s">
        <v>65</v>
      </c>
      <c r="E27" s="18" t="s">
        <v>66</v>
      </c>
      <c r="F27" s="18" t="s">
        <v>67</v>
      </c>
      <c r="G27" s="18" t="s">
        <v>68</v>
      </c>
      <c r="H27" s="19" t="s">
        <v>69</v>
      </c>
      <c r="J27" s="17"/>
      <c r="K27" s="18" t="s">
        <v>64</v>
      </c>
      <c r="L27" s="18" t="s">
        <v>65</v>
      </c>
      <c r="M27" s="18" t="s">
        <v>66</v>
      </c>
      <c r="N27" s="18" t="s">
        <v>67</v>
      </c>
      <c r="O27" s="18" t="s">
        <v>68</v>
      </c>
      <c r="P27" s="19" t="s">
        <v>69</v>
      </c>
      <c r="R27" s="17"/>
      <c r="S27" s="18" t="s">
        <v>64</v>
      </c>
      <c r="T27" s="18" t="s">
        <v>65</v>
      </c>
      <c r="U27" s="18" t="s">
        <v>66</v>
      </c>
      <c r="V27" s="18" t="s">
        <v>67</v>
      </c>
      <c r="W27" s="18" t="s">
        <v>68</v>
      </c>
      <c r="X27" s="19" t="s">
        <v>69</v>
      </c>
    </row>
    <row r="28" spans="2:24" s="13" customFormat="1" ht="16.5">
      <c r="B28" s="20" t="s">
        <v>0</v>
      </c>
      <c r="C28" s="15">
        <f aca="true" t="shared" si="9" ref="C28:H28">C16</f>
        <v>13</v>
      </c>
      <c r="D28" s="15">
        <f t="shared" si="9"/>
        <v>75</v>
      </c>
      <c r="E28" s="15">
        <f t="shared" si="9"/>
        <v>54</v>
      </c>
      <c r="F28" s="15">
        <f t="shared" si="9"/>
        <v>43</v>
      </c>
      <c r="G28" s="15">
        <f t="shared" si="9"/>
        <v>51</v>
      </c>
      <c r="H28" s="21">
        <f t="shared" si="9"/>
        <v>34</v>
      </c>
      <c r="J28" s="20" t="s">
        <v>3</v>
      </c>
      <c r="K28" s="15">
        <f aca="true" t="shared" si="10" ref="K28:P28">C23</f>
        <v>39</v>
      </c>
      <c r="L28" s="15">
        <f t="shared" si="10"/>
        <v>82</v>
      </c>
      <c r="M28" s="15">
        <f t="shared" si="10"/>
        <v>61</v>
      </c>
      <c r="N28" s="15">
        <f t="shared" si="10"/>
        <v>85</v>
      </c>
      <c r="O28" s="15">
        <f t="shared" si="10"/>
        <v>79</v>
      </c>
      <c r="P28" s="21">
        <f t="shared" si="10"/>
        <v>40</v>
      </c>
      <c r="R28" s="20" t="s">
        <v>10</v>
      </c>
      <c r="S28" s="15">
        <f aca="true" t="shared" si="11" ref="S28:X28">C31</f>
        <v>76</v>
      </c>
      <c r="T28" s="15">
        <f t="shared" si="11"/>
        <v>263</v>
      </c>
      <c r="U28" s="15">
        <f t="shared" si="11"/>
        <v>218</v>
      </c>
      <c r="V28" s="15">
        <f t="shared" si="11"/>
        <v>111</v>
      </c>
      <c r="W28" s="15">
        <f t="shared" si="11"/>
        <v>224</v>
      </c>
      <c r="X28" s="21">
        <f t="shared" si="11"/>
        <v>146</v>
      </c>
    </row>
    <row r="29" spans="2:24" s="13" customFormat="1" ht="16.5">
      <c r="B29" s="20" t="s">
        <v>1</v>
      </c>
      <c r="C29" s="15">
        <f aca="true" t="shared" si="12" ref="C29:H29">K16</f>
        <v>19</v>
      </c>
      <c r="D29" s="15">
        <f t="shared" si="12"/>
        <v>104</v>
      </c>
      <c r="E29" s="15">
        <f t="shared" si="12"/>
        <v>79</v>
      </c>
      <c r="F29" s="15">
        <f t="shared" si="12"/>
        <v>51</v>
      </c>
      <c r="G29" s="15">
        <f t="shared" si="12"/>
        <v>85</v>
      </c>
      <c r="H29" s="21">
        <f t="shared" si="12"/>
        <v>59</v>
      </c>
      <c r="J29" s="20" t="s">
        <v>4</v>
      </c>
      <c r="K29" s="15">
        <f aca="true" t="shared" si="13" ref="K29:P29">K23</f>
        <v>28</v>
      </c>
      <c r="L29" s="15">
        <f t="shared" si="13"/>
        <v>98</v>
      </c>
      <c r="M29" s="15">
        <f t="shared" si="13"/>
        <v>103</v>
      </c>
      <c r="N29" s="15">
        <f t="shared" si="13"/>
        <v>76</v>
      </c>
      <c r="O29" s="15">
        <f t="shared" si="13"/>
        <v>92</v>
      </c>
      <c r="P29" s="21">
        <f t="shared" si="13"/>
        <v>57</v>
      </c>
      <c r="R29" s="20" t="s">
        <v>11</v>
      </c>
      <c r="S29" s="15">
        <f aca="true" t="shared" si="14" ref="S29:X29">K31</f>
        <v>74</v>
      </c>
      <c r="T29" s="15">
        <f t="shared" si="14"/>
        <v>262</v>
      </c>
      <c r="U29" s="15">
        <f t="shared" si="14"/>
        <v>262</v>
      </c>
      <c r="V29" s="15">
        <f t="shared" si="14"/>
        <v>197</v>
      </c>
      <c r="W29" s="15">
        <f t="shared" si="14"/>
        <v>266</v>
      </c>
      <c r="X29" s="21">
        <f t="shared" si="14"/>
        <v>175</v>
      </c>
    </row>
    <row r="30" spans="2:24" s="13" customFormat="1" ht="16.5">
      <c r="B30" s="20" t="s">
        <v>2</v>
      </c>
      <c r="C30" s="15">
        <f aca="true" t="shared" si="15" ref="C30:H30">S16</f>
        <v>44</v>
      </c>
      <c r="D30" s="15">
        <f t="shared" si="15"/>
        <v>84</v>
      </c>
      <c r="E30" s="15">
        <f t="shared" si="15"/>
        <v>85</v>
      </c>
      <c r="F30" s="15">
        <f t="shared" si="15"/>
        <v>17</v>
      </c>
      <c r="G30" s="15">
        <f t="shared" si="15"/>
        <v>88</v>
      </c>
      <c r="H30" s="21">
        <f t="shared" si="15"/>
        <v>53</v>
      </c>
      <c r="J30" s="20" t="s">
        <v>5</v>
      </c>
      <c r="K30" s="15">
        <f aca="true" t="shared" si="16" ref="K30:P30">S23</f>
        <v>7</v>
      </c>
      <c r="L30" s="15">
        <f t="shared" si="16"/>
        <v>82</v>
      </c>
      <c r="M30" s="15">
        <f t="shared" si="16"/>
        <v>98</v>
      </c>
      <c r="N30" s="15">
        <f t="shared" si="16"/>
        <v>36</v>
      </c>
      <c r="O30" s="15">
        <f t="shared" si="16"/>
        <v>95</v>
      </c>
      <c r="P30" s="21">
        <f t="shared" si="16"/>
        <v>78</v>
      </c>
      <c r="R30" s="20" t="s">
        <v>12</v>
      </c>
      <c r="S30" s="15">
        <f aca="true" t="shared" si="17" ref="S30:X30">S9</f>
        <v>6</v>
      </c>
      <c r="T30" s="15">
        <f t="shared" si="17"/>
        <v>48</v>
      </c>
      <c r="U30" s="15">
        <f t="shared" si="17"/>
        <v>35</v>
      </c>
      <c r="V30" s="15">
        <f t="shared" si="17"/>
        <v>20</v>
      </c>
      <c r="W30" s="15">
        <f t="shared" si="17"/>
        <v>38</v>
      </c>
      <c r="X30" s="21">
        <f t="shared" si="17"/>
        <v>33</v>
      </c>
    </row>
    <row r="31" spans="2:24" s="13" customFormat="1" ht="16.5">
      <c r="B31" s="22" t="s">
        <v>6</v>
      </c>
      <c r="C31" s="16">
        <f aca="true" t="shared" si="18" ref="C31:H31">C28+C29+C30</f>
        <v>76</v>
      </c>
      <c r="D31" s="16">
        <f t="shared" si="18"/>
        <v>263</v>
      </c>
      <c r="E31" s="16">
        <f t="shared" si="18"/>
        <v>218</v>
      </c>
      <c r="F31" s="16">
        <f t="shared" si="18"/>
        <v>111</v>
      </c>
      <c r="G31" s="16">
        <f t="shared" si="18"/>
        <v>224</v>
      </c>
      <c r="H31" s="23">
        <f t="shared" si="18"/>
        <v>146</v>
      </c>
      <c r="J31" s="22" t="s">
        <v>6</v>
      </c>
      <c r="K31" s="16">
        <f aca="true" t="shared" si="19" ref="K31:P31">K28+K29+K30</f>
        <v>74</v>
      </c>
      <c r="L31" s="16">
        <f t="shared" si="19"/>
        <v>262</v>
      </c>
      <c r="M31" s="16">
        <f t="shared" si="19"/>
        <v>262</v>
      </c>
      <c r="N31" s="16">
        <f t="shared" si="19"/>
        <v>197</v>
      </c>
      <c r="O31" s="16">
        <f t="shared" si="19"/>
        <v>266</v>
      </c>
      <c r="P31" s="23">
        <f t="shared" si="19"/>
        <v>175</v>
      </c>
      <c r="R31" s="22" t="s">
        <v>6</v>
      </c>
      <c r="S31" s="16">
        <f aca="true" t="shared" si="20" ref="S31:X31">SUM(S28:S30)</f>
        <v>156</v>
      </c>
      <c r="T31" s="16">
        <f t="shared" si="20"/>
        <v>573</v>
      </c>
      <c r="U31" s="16">
        <f t="shared" si="20"/>
        <v>515</v>
      </c>
      <c r="V31" s="16">
        <f t="shared" si="20"/>
        <v>328</v>
      </c>
      <c r="W31" s="16">
        <f t="shared" si="20"/>
        <v>528</v>
      </c>
      <c r="X31" s="23">
        <f t="shared" si="20"/>
        <v>354</v>
      </c>
    </row>
    <row r="32" spans="2:24" s="13" customFormat="1" ht="18" thickBot="1">
      <c r="B32" s="24" t="s">
        <v>7</v>
      </c>
      <c r="C32" s="25">
        <v>6</v>
      </c>
      <c r="D32" s="25">
        <v>1</v>
      </c>
      <c r="E32" s="25">
        <v>3</v>
      </c>
      <c r="F32" s="25">
        <v>5</v>
      </c>
      <c r="G32" s="25">
        <v>2</v>
      </c>
      <c r="H32" s="26">
        <v>4</v>
      </c>
      <c r="J32" s="24" t="s">
        <v>7</v>
      </c>
      <c r="K32" s="25">
        <v>6</v>
      </c>
      <c r="L32" s="25" t="s">
        <v>63</v>
      </c>
      <c r="M32" s="25" t="s">
        <v>63</v>
      </c>
      <c r="N32" s="25">
        <v>4</v>
      </c>
      <c r="O32" s="25">
        <v>1</v>
      </c>
      <c r="P32" s="26">
        <v>5</v>
      </c>
      <c r="R32" s="24" t="s">
        <v>7</v>
      </c>
      <c r="S32" s="25">
        <v>6</v>
      </c>
      <c r="T32" s="25">
        <v>1</v>
      </c>
      <c r="U32" s="25">
        <v>3</v>
      </c>
      <c r="V32" s="25">
        <v>5</v>
      </c>
      <c r="W32" s="25">
        <v>2</v>
      </c>
      <c r="X32" s="26">
        <v>4</v>
      </c>
    </row>
  </sheetData>
  <sheetProtection selectLockedCells="1" selectUnlockedCells="1"/>
  <mergeCells count="12">
    <mergeCell ref="C1:H1"/>
    <mergeCell ref="K1:P1"/>
    <mergeCell ref="S1:W1"/>
    <mergeCell ref="C12:H12"/>
    <mergeCell ref="K12:P12"/>
    <mergeCell ref="S12:X12"/>
    <mergeCell ref="C19:H19"/>
    <mergeCell ref="K19:P19"/>
    <mergeCell ref="S19:X19"/>
    <mergeCell ref="C26:H26"/>
    <mergeCell ref="K26:P26"/>
    <mergeCell ref="S26:X26"/>
  </mergeCells>
  <printOptions/>
  <pageMargins left="0.75" right="0.75" top="0.87" bottom="0.69" header="0.5" footer="0.5"/>
  <pageSetup fitToHeight="1" fitToWidth="1" horizontalDpi="360" verticalDpi="360" orientation="landscape" paperSize="9" scale="78"/>
  <headerFooter alignWithMargins="0">
    <oddHeader>&amp;C&amp;"Arial,Bold"&amp;16SOUTH WEST SCHOOLS RESULTS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Goose Street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Baker</dc:creator>
  <cp:keywords/>
  <dc:description/>
  <cp:lastModifiedBy>Pete Fryer</cp:lastModifiedBy>
  <cp:lastPrinted>2002-05-19T13:04:38Z</cp:lastPrinted>
  <dcterms:created xsi:type="dcterms:W3CDTF">2001-06-16T06:59:37Z</dcterms:created>
  <dcterms:modified xsi:type="dcterms:W3CDTF">2002-06-23T09:25:50Z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